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804" firstSheet="1" activeTab="2"/>
  </bookViews>
  <sheets>
    <sheet name="Report" sheetId="4" state="hidden" r:id="rId1"/>
    <sheet name="C1" sheetId="17" r:id="rId2"/>
    <sheet name="C2" sheetId="18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5" i="18"/>
  <c r="Z35"/>
  <c r="X35"/>
  <c r="V35"/>
  <c r="U35"/>
  <c r="S35"/>
  <c r="R35"/>
  <c r="P35"/>
  <c r="AB34"/>
  <c r="Z34"/>
  <c r="X34"/>
  <c r="V34"/>
  <c r="U34"/>
  <c r="S34"/>
  <c r="R34"/>
  <c r="P34"/>
  <c r="I34"/>
  <c r="AB33"/>
  <c r="Z33"/>
  <c r="X33"/>
  <c r="V33"/>
  <c r="U33"/>
  <c r="S33"/>
  <c r="R33"/>
  <c r="P33"/>
  <c r="M33"/>
  <c r="I33"/>
  <c r="AB31"/>
  <c r="Z31"/>
  <c r="X31"/>
  <c r="V31"/>
  <c r="U31"/>
  <c r="S31"/>
  <c r="R31"/>
  <c r="P31"/>
  <c r="I31"/>
  <c r="AD29"/>
  <c r="AD28"/>
  <c r="AA28"/>
  <c r="Y28"/>
  <c r="Y33"/>
  <c r="W28"/>
  <c r="T28"/>
  <c r="Q28"/>
  <c r="M28"/>
  <c r="AD27"/>
  <c r="AD26"/>
  <c r="AA26"/>
  <c r="Y26"/>
  <c r="W26"/>
  <c r="T26"/>
  <c r="Q26"/>
  <c r="M26"/>
  <c r="F26"/>
  <c r="AD25"/>
  <c r="AD24"/>
  <c r="AA24"/>
  <c r="Y24"/>
  <c r="W24"/>
  <c r="T24"/>
  <c r="Q24"/>
  <c r="M24"/>
  <c r="AD23"/>
  <c r="AD22"/>
  <c r="AA22"/>
  <c r="Y22"/>
  <c r="W22"/>
  <c r="T22"/>
  <c r="Q22"/>
  <c r="M22"/>
  <c r="M31"/>
  <c r="F22"/>
  <c r="AD21"/>
  <c r="AD20"/>
  <c r="AD35"/>
  <c r="AA20"/>
  <c r="Y20"/>
  <c r="Y35"/>
  <c r="W20"/>
  <c r="T20"/>
  <c r="Q20"/>
  <c r="M20"/>
  <c r="M35"/>
  <c r="F16"/>
  <c r="F28"/>
  <c r="F13"/>
  <c r="E26"/>
  <c r="G26"/>
  <c r="H26"/>
  <c r="F10"/>
  <c r="W35" i="17"/>
  <c r="V35"/>
  <c r="W34"/>
  <c r="V34"/>
  <c r="W33"/>
  <c r="V33"/>
  <c r="W31"/>
  <c r="V31"/>
  <c r="W20"/>
  <c r="W28"/>
  <c r="W26"/>
  <c r="W24"/>
  <c r="W22"/>
  <c r="M28"/>
  <c r="M26"/>
  <c r="M24"/>
  <c r="M22"/>
  <c r="M20"/>
  <c r="F16"/>
  <c r="F13"/>
  <c r="F10"/>
  <c r="T33" i="18"/>
  <c r="Q35"/>
  <c r="W33"/>
  <c r="W35"/>
  <c r="W34"/>
  <c r="W31"/>
  <c r="C28"/>
  <c r="C24"/>
  <c r="C20"/>
  <c r="C26"/>
  <c r="C22"/>
  <c r="AD31"/>
  <c r="AD34"/>
  <c r="AD33"/>
  <c r="Q33"/>
  <c r="AA35"/>
  <c r="AA34"/>
  <c r="AA31"/>
  <c r="E28"/>
  <c r="G28"/>
  <c r="H28"/>
  <c r="T31"/>
  <c r="F20"/>
  <c r="Q31"/>
  <c r="Y31"/>
  <c r="AA33"/>
  <c r="M34"/>
  <c r="Y34"/>
  <c r="T35"/>
  <c r="E20"/>
  <c r="E24"/>
  <c r="T34"/>
  <c r="F24"/>
  <c r="Q34"/>
  <c r="E22"/>
  <c r="G22"/>
  <c r="H22"/>
  <c r="K38" i="17"/>
  <c r="G24" i="18"/>
  <c r="H24"/>
  <c r="F33"/>
  <c r="F34"/>
  <c r="F31"/>
  <c r="J26"/>
  <c r="D26"/>
  <c r="K26"/>
  <c r="J22"/>
  <c r="D22"/>
  <c r="K22"/>
  <c r="E34"/>
  <c r="E31"/>
  <c r="G20"/>
  <c r="E33"/>
  <c r="C33"/>
  <c r="C34"/>
  <c r="C31"/>
  <c r="J20"/>
  <c r="J28"/>
  <c r="D28"/>
  <c r="K28"/>
  <c r="J24"/>
  <c r="D24"/>
  <c r="K24"/>
  <c r="S35" i="17"/>
  <c r="U35"/>
  <c r="S34"/>
  <c r="U34"/>
  <c r="S33"/>
  <c r="U33"/>
  <c r="S31"/>
  <c r="U31"/>
  <c r="T22"/>
  <c r="T24"/>
  <c r="T26"/>
  <c r="T28"/>
  <c r="T20"/>
  <c r="AF28" i="18"/>
  <c r="O28"/>
  <c r="AE28"/>
  <c r="N28"/>
  <c r="AG28"/>
  <c r="AH28"/>
  <c r="G33"/>
  <c r="G34"/>
  <c r="G31"/>
  <c r="H20"/>
  <c r="J33"/>
  <c r="J31"/>
  <c r="J34"/>
  <c r="O26"/>
  <c r="AG26"/>
  <c r="AE26"/>
  <c r="AH26"/>
  <c r="AF26"/>
  <c r="N26"/>
  <c r="O22"/>
  <c r="AG22"/>
  <c r="AE22"/>
  <c r="AF22"/>
  <c r="AH22"/>
  <c r="N22"/>
  <c r="AF24"/>
  <c r="O24"/>
  <c r="AE24"/>
  <c r="N24"/>
  <c r="AH24"/>
  <c r="AG24"/>
  <c r="T35" i="17"/>
  <c r="T34"/>
  <c r="T33"/>
  <c r="T31"/>
  <c r="F38"/>
  <c r="AB35"/>
  <c r="Z35"/>
  <c r="X35"/>
  <c r="R35"/>
  <c r="P35"/>
  <c r="AB34"/>
  <c r="Z34"/>
  <c r="X34"/>
  <c r="R34"/>
  <c r="P34"/>
  <c r="I34"/>
  <c r="AB33"/>
  <c r="Z33"/>
  <c r="X33"/>
  <c r="R33"/>
  <c r="P33"/>
  <c r="I33"/>
  <c r="AB31"/>
  <c r="L40"/>
  <c r="Z31"/>
  <c r="X31"/>
  <c r="R31"/>
  <c r="I40"/>
  <c r="P31"/>
  <c r="H40"/>
  <c r="I31"/>
  <c r="AD29"/>
  <c r="AD28"/>
  <c r="AA28"/>
  <c r="Y28"/>
  <c r="Q28"/>
  <c r="AD27"/>
  <c r="AD26"/>
  <c r="AA26"/>
  <c r="Y26"/>
  <c r="Q26"/>
  <c r="AD25"/>
  <c r="AD24"/>
  <c r="AA24"/>
  <c r="Y24"/>
  <c r="Q24"/>
  <c r="AD23"/>
  <c r="AD22"/>
  <c r="AA22"/>
  <c r="Y22"/>
  <c r="Q22"/>
  <c r="AD21"/>
  <c r="AD20"/>
  <c r="AA20"/>
  <c r="Y20"/>
  <c r="Q20"/>
  <c r="F24"/>
  <c r="E28"/>
  <c r="C26"/>
  <c r="H33" i="18"/>
  <c r="H34"/>
  <c r="H31"/>
  <c r="D20"/>
  <c r="AA35" i="17"/>
  <c r="M34"/>
  <c r="Y33"/>
  <c r="E22"/>
  <c r="E26"/>
  <c r="AD34"/>
  <c r="Q34"/>
  <c r="Q33"/>
  <c r="Q31"/>
  <c r="Q35"/>
  <c r="Y31"/>
  <c r="J40"/>
  <c r="AA31"/>
  <c r="K40"/>
  <c r="AD31"/>
  <c r="M40"/>
  <c r="Y34"/>
  <c r="AA34"/>
  <c r="C28"/>
  <c r="C24"/>
  <c r="C20"/>
  <c r="F26"/>
  <c r="F22"/>
  <c r="G22"/>
  <c r="H22"/>
  <c r="F20"/>
  <c r="Y35"/>
  <c r="AD35"/>
  <c r="C22"/>
  <c r="M35"/>
  <c r="J26"/>
  <c r="F28"/>
  <c r="G28"/>
  <c r="H28"/>
  <c r="AA33"/>
  <c r="AD33"/>
  <c r="E20"/>
  <c r="E24"/>
  <c r="G24"/>
  <c r="H24"/>
  <c r="M31"/>
  <c r="M33"/>
  <c r="D34" i="18"/>
  <c r="D31"/>
  <c r="D33"/>
  <c r="K20"/>
  <c r="G26" i="17"/>
  <c r="H26"/>
  <c r="D26"/>
  <c r="K26"/>
  <c r="F40"/>
  <c r="D22"/>
  <c r="K22"/>
  <c r="AF22"/>
  <c r="J22"/>
  <c r="F34"/>
  <c r="F33"/>
  <c r="F31"/>
  <c r="J24"/>
  <c r="D24"/>
  <c r="K24"/>
  <c r="AF24"/>
  <c r="G20"/>
  <c r="E33"/>
  <c r="E34"/>
  <c r="E31"/>
  <c r="J20"/>
  <c r="C34"/>
  <c r="C31"/>
  <c r="C33"/>
  <c r="J28"/>
  <c r="D28"/>
  <c r="K28"/>
  <c r="AF28"/>
  <c r="K33" i="18"/>
  <c r="K34"/>
  <c r="AF20"/>
  <c r="O20"/>
  <c r="K31"/>
  <c r="N20"/>
  <c r="AE20"/>
  <c r="AG20"/>
  <c r="AH20"/>
  <c r="O26" i="17"/>
  <c r="AF26"/>
  <c r="AH26"/>
  <c r="AG26"/>
  <c r="AE26"/>
  <c r="N26"/>
  <c r="O24"/>
  <c r="AH24"/>
  <c r="N24"/>
  <c r="AG24"/>
  <c r="AE24"/>
  <c r="O22"/>
  <c r="N22"/>
  <c r="AE22"/>
  <c r="AG22"/>
  <c r="AH22"/>
  <c r="O28"/>
  <c r="N28"/>
  <c r="AE28"/>
  <c r="AH28"/>
  <c r="AG28"/>
  <c r="J34"/>
  <c r="J33"/>
  <c r="J31"/>
  <c r="D40"/>
  <c r="G34"/>
  <c r="G31"/>
  <c r="C40"/>
  <c r="G33"/>
  <c r="H20"/>
  <c r="AG33" i="18"/>
  <c r="AG31"/>
  <c r="AG35"/>
  <c r="AG34"/>
  <c r="O33"/>
  <c r="O31"/>
  <c r="O35"/>
  <c r="O34"/>
  <c r="AE34"/>
  <c r="AE31"/>
  <c r="AE35"/>
  <c r="AE33"/>
  <c r="AF33"/>
  <c r="AF35"/>
  <c r="AF34"/>
  <c r="AF31"/>
  <c r="N34"/>
  <c r="N31"/>
  <c r="N33"/>
  <c r="N35"/>
  <c r="AH35"/>
  <c r="AH34"/>
  <c r="AH31"/>
  <c r="AH33"/>
  <c r="H34" i="17"/>
  <c r="H33"/>
  <c r="H31"/>
  <c r="D20"/>
  <c r="D18" i="4"/>
  <c r="E18"/>
  <c r="H18"/>
  <c r="K18"/>
  <c r="N18"/>
  <c r="O18"/>
  <c r="P18"/>
  <c r="Q18"/>
  <c r="R18"/>
  <c r="S18"/>
  <c r="B18"/>
  <c r="O17"/>
  <c r="O16"/>
  <c r="O14"/>
  <c r="D17"/>
  <c r="E17"/>
  <c r="H17"/>
  <c r="K17"/>
  <c r="N17"/>
  <c r="P17"/>
  <c r="Q17"/>
  <c r="R17"/>
  <c r="S17"/>
  <c r="B17"/>
  <c r="D16"/>
  <c r="E16"/>
  <c r="H16"/>
  <c r="K16"/>
  <c r="N16"/>
  <c r="P16"/>
  <c r="Q16"/>
  <c r="R16"/>
  <c r="S16"/>
  <c r="B16"/>
  <c r="D14"/>
  <c r="E14"/>
  <c r="H14"/>
  <c r="K14"/>
  <c r="N14"/>
  <c r="P14"/>
  <c r="Q14"/>
  <c r="R14"/>
  <c r="S14"/>
  <c r="B14"/>
  <c r="D34" i="17"/>
  <c r="D33"/>
  <c r="D31"/>
  <c r="K20"/>
  <c r="R30" i="4"/>
  <c r="R29"/>
  <c r="R28"/>
  <c r="R27"/>
  <c r="R26"/>
  <c r="R25"/>
  <c r="R24"/>
  <c r="R23"/>
  <c r="R22"/>
  <c r="R21"/>
  <c r="I13"/>
  <c r="F13"/>
  <c r="G13"/>
  <c r="C13"/>
  <c r="J13"/>
  <c r="U13"/>
  <c r="I12"/>
  <c r="F12"/>
  <c r="G12"/>
  <c r="C12"/>
  <c r="J12"/>
  <c r="U12"/>
  <c r="I11"/>
  <c r="F11"/>
  <c r="G11"/>
  <c r="C11"/>
  <c r="J11"/>
  <c r="U11"/>
  <c r="I10"/>
  <c r="F10"/>
  <c r="G10"/>
  <c r="C10"/>
  <c r="J10"/>
  <c r="U10"/>
  <c r="I9"/>
  <c r="F9"/>
  <c r="G9"/>
  <c r="C9"/>
  <c r="J9"/>
  <c r="U9"/>
  <c r="I8"/>
  <c r="F8"/>
  <c r="G8"/>
  <c r="C8"/>
  <c r="J8"/>
  <c r="U8"/>
  <c r="I7"/>
  <c r="F7"/>
  <c r="G7"/>
  <c r="C7"/>
  <c r="J7"/>
  <c r="U7"/>
  <c r="I6"/>
  <c r="F6"/>
  <c r="G6"/>
  <c r="C6"/>
  <c r="J6"/>
  <c r="U6"/>
  <c r="I5"/>
  <c r="F5"/>
  <c r="G5"/>
  <c r="C5"/>
  <c r="J5"/>
  <c r="U5"/>
  <c r="I4"/>
  <c r="F4"/>
  <c r="AG20" i="17"/>
  <c r="AH20"/>
  <c r="AF20"/>
  <c r="AF31"/>
  <c r="O40"/>
  <c r="F18" i="4"/>
  <c r="I18"/>
  <c r="O20" i="17"/>
  <c r="K34"/>
  <c r="K31"/>
  <c r="E40"/>
  <c r="K33"/>
  <c r="AE20"/>
  <c r="N20"/>
  <c r="G4" i="4"/>
  <c r="G18"/>
  <c r="F17"/>
  <c r="F16"/>
  <c r="F14"/>
  <c r="I17"/>
  <c r="I16"/>
  <c r="I14"/>
  <c r="W6"/>
  <c r="T6"/>
  <c r="L6"/>
  <c r="V6"/>
  <c r="M6"/>
  <c r="W7"/>
  <c r="T7"/>
  <c r="L7"/>
  <c r="V7"/>
  <c r="M7"/>
  <c r="W8"/>
  <c r="T8"/>
  <c r="L8"/>
  <c r="V8"/>
  <c r="M8"/>
  <c r="W9"/>
  <c r="T9"/>
  <c r="L9"/>
  <c r="V9"/>
  <c r="M9"/>
  <c r="W10"/>
  <c r="T10"/>
  <c r="L10"/>
  <c r="V10"/>
  <c r="M10"/>
  <c r="W11"/>
  <c r="T11"/>
  <c r="L11"/>
  <c r="V11"/>
  <c r="M11"/>
  <c r="W12"/>
  <c r="T12"/>
  <c r="L12"/>
  <c r="V12"/>
  <c r="M12"/>
  <c r="W13"/>
  <c r="T13"/>
  <c r="L13"/>
  <c r="V13"/>
  <c r="M13"/>
  <c r="W5"/>
  <c r="T5"/>
  <c r="L5"/>
  <c r="V5"/>
  <c r="M5"/>
  <c r="AF34" i="17"/>
  <c r="AF33"/>
  <c r="AF35"/>
  <c r="N35"/>
  <c r="N33"/>
  <c r="N34"/>
  <c r="N31"/>
  <c r="AE34"/>
  <c r="AE33"/>
  <c r="AE31"/>
  <c r="N40"/>
  <c r="AE35"/>
  <c r="AG35"/>
  <c r="AG34"/>
  <c r="AG31"/>
  <c r="P40"/>
  <c r="AG33"/>
  <c r="AH34"/>
  <c r="AH33"/>
  <c r="AH31"/>
  <c r="Q40"/>
  <c r="AH35"/>
  <c r="O34"/>
  <c r="O33"/>
  <c r="O31"/>
  <c r="G40"/>
  <c r="O35"/>
  <c r="C4" i="4"/>
  <c r="C18"/>
  <c r="G17"/>
  <c r="G16"/>
  <c r="G14"/>
  <c r="J4"/>
  <c r="C17"/>
  <c r="C16"/>
  <c r="C14"/>
  <c r="T4"/>
  <c r="T18"/>
  <c r="J18"/>
  <c r="U4"/>
  <c r="J17"/>
  <c r="J16"/>
  <c r="J14"/>
  <c r="M4"/>
  <c r="M18"/>
  <c r="W4"/>
  <c r="W18"/>
  <c r="V4"/>
  <c r="V18"/>
  <c r="L4"/>
  <c r="L18"/>
  <c r="U18"/>
  <c r="U16"/>
  <c r="U14"/>
  <c r="U17"/>
  <c r="L17"/>
  <c r="L16"/>
  <c r="L14"/>
  <c r="W17"/>
  <c r="W16"/>
  <c r="W14"/>
  <c r="T17"/>
  <c r="T16"/>
  <c r="T14"/>
  <c r="V17"/>
  <c r="V16"/>
  <c r="V14"/>
  <c r="M17"/>
  <c r="M16"/>
  <c r="M14"/>
</calcChain>
</file>

<file path=xl/sharedStrings.xml><?xml version="1.0" encoding="utf-8"?>
<sst xmlns="http://schemas.openxmlformats.org/spreadsheetml/2006/main" count="176" uniqueCount="107">
  <si>
    <t>ÁREA (m²)</t>
  </si>
  <si>
    <t>GRAMATURA (g/m²)</t>
  </si>
  <si>
    <t>RASGO (g)</t>
  </si>
  <si>
    <t>Volume Específico (cm³/g)</t>
  </si>
  <si>
    <t>Densidade Aparente (g/cm³)</t>
  </si>
  <si>
    <t>ESPESSURA (micrometro)</t>
  </si>
  <si>
    <t>IDENTIFICAÇÃO DA AMOSTRA</t>
  </si>
  <si>
    <t>GRAMATURA (g/m²) BASE SECA</t>
  </si>
  <si>
    <t>OBSERVAÇÕES</t>
  </si>
  <si>
    <t>Determinar a %AS dos corpos de prova de arrebentamento e calcular a massa seca da folha</t>
  </si>
  <si>
    <t>ARREBENTAMENTO (Kgf/cm2)</t>
  </si>
  <si>
    <t>Alvura (%)</t>
  </si>
  <si>
    <t>Opacidade (%)</t>
  </si>
  <si>
    <t>Verificar a leitura e diminuir de 100</t>
  </si>
  <si>
    <r>
      <t>Dividir o valor de cada leitura pelo n</t>
    </r>
    <r>
      <rPr>
        <vertAlign val="superscript"/>
        <sz val="11"/>
        <color rgb="FFFF0000"/>
        <rFont val="Calibri"/>
        <family val="2"/>
        <scheme val="minor"/>
      </rPr>
      <t xml:space="preserve">o </t>
    </r>
    <r>
      <rPr>
        <sz val="11"/>
        <color rgb="FFFF0000"/>
        <rFont val="Calibri"/>
        <family val="2"/>
        <scheme val="minor"/>
      </rPr>
      <t>de folhas</t>
    </r>
  </si>
  <si>
    <t>IR (mNm²/g)</t>
  </si>
  <si>
    <t>IA (kPam²/g)</t>
  </si>
  <si>
    <t>% Umidade</t>
  </si>
  <si>
    <t>Massa Cone (g)</t>
  </si>
  <si>
    <t>Massa seca cone (g)</t>
  </si>
  <si>
    <t>A.S.</t>
  </si>
  <si>
    <t>Massa Folha(g)</t>
  </si>
  <si>
    <t>Massa seca Folha (g)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</si>
  <si>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</si>
  <si>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</si>
  <si>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</si>
  <si>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</si>
  <si>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</si>
  <si>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</si>
  <si>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</si>
  <si>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</si>
  <si>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</si>
  <si>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</si>
  <si>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TRAÇÃO // (kgf)</t>
  </si>
  <si>
    <t>TRAÇÃO _| (kgf)</t>
  </si>
  <si>
    <t>REPORT</t>
  </si>
  <si>
    <t>NÃO SOLICITADO</t>
  </si>
  <si>
    <t>OPACIDADE (%)</t>
  </si>
  <si>
    <t>TRANSPARENCIA  (%)</t>
  </si>
  <si>
    <t>TRAÇÃO // (Kgf)</t>
  </si>
  <si>
    <t>Máximo</t>
  </si>
  <si>
    <t>Mínimo</t>
  </si>
  <si>
    <t>Média</t>
  </si>
  <si>
    <t>TRAÇÃO _| (Kgf)</t>
  </si>
  <si>
    <t>IT// (Nm/g)</t>
  </si>
  <si>
    <t>IT_| (Nm/g)</t>
  </si>
  <si>
    <t>Desvio padrão</t>
  </si>
  <si>
    <t>Análise Propriedades Papel - Guilherme</t>
  </si>
  <si>
    <t>D1</t>
  </si>
  <si>
    <t>D2</t>
  </si>
  <si>
    <t>D3</t>
  </si>
  <si>
    <t>D4</t>
  </si>
  <si>
    <t>D5</t>
  </si>
  <si>
    <t>Massa (por folha)</t>
  </si>
  <si>
    <t>Umidade [%]</t>
  </si>
  <si>
    <t>Massa seca cone [g]</t>
  </si>
  <si>
    <t>Massa Cone [g]</t>
  </si>
  <si>
    <t>Massa seca Folha [g]</t>
  </si>
  <si>
    <t>Massa Folha [g]</t>
  </si>
  <si>
    <t>Massa cone (úmido - por folha)</t>
  </si>
  <si>
    <t>Massa cone (seco - por folha)</t>
  </si>
  <si>
    <t>ID</t>
  </si>
  <si>
    <t>Densidade Aparente [g/cm³]</t>
  </si>
  <si>
    <t>Volume Específico [cm³/g]</t>
  </si>
  <si>
    <t>Área [m²]</t>
  </si>
  <si>
    <t>Gramatura [g/m²]</t>
  </si>
  <si>
    <t xml:space="preserve">Gramatura (base seca) [g/m²] </t>
  </si>
  <si>
    <r>
      <t>Espessura [</t>
    </r>
    <r>
      <rPr>
        <b/>
        <sz val="11"/>
        <color theme="1"/>
        <rFont val="Calibri"/>
        <family val="2"/>
      </rPr>
      <t>µm]</t>
    </r>
  </si>
  <si>
    <t>Tração [Kgf]</t>
  </si>
  <si>
    <t xml:space="preserve"> Esticamento [mm]</t>
  </si>
  <si>
    <t>Arrebetamento [Kgf/cm²]</t>
  </si>
  <si>
    <t>Arrebentamento (média folha) [Kgf/cm²]</t>
  </si>
  <si>
    <t>Alvura [%]</t>
  </si>
  <si>
    <t>Opacidade [%]</t>
  </si>
  <si>
    <t>IR [mNm²/g]</t>
  </si>
  <si>
    <t>IA [kPam²/g]</t>
  </si>
  <si>
    <t>Transparencia [%]</t>
  </si>
  <si>
    <t>RESUMO RESULTADOS</t>
  </si>
  <si>
    <t>Rasgo [g]</t>
  </si>
  <si>
    <t>Observação:</t>
  </si>
  <si>
    <t>Equipe: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</si>
  <si>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Na coluna TRANSPARÊNCIA o valor a ser acrescentado é o valor medido na “opacidade”, pois o equipamento não mede a opacidade, mas sim a transparência; contudo a planilha ira automaticamente converter esse valor para o correspondente em opacidade. opacidade = transparência – 100);</t>
    </r>
  </si>
  <si>
    <t>2.   Os dados devem ser apresentados seguindo o modelo do relatório, utilizando gráficos e tabelas.</t>
  </si>
  <si>
    <t>Tração (sentido paralelo as fibras) [Kgf]</t>
  </si>
  <si>
    <t>Tração (sentido perpendicular as fibras) [Kgf]</t>
  </si>
  <si>
    <t>Tração paralela as fibras (média folha) [Kgf]</t>
  </si>
  <si>
    <t xml:space="preserve"> Esticamento paralelo as fibras) [mm]</t>
  </si>
  <si>
    <t>Tração perpendicular as fibras (média folha) [Kgf]</t>
  </si>
  <si>
    <t xml:space="preserve"> Esticamento perpendicular as fibras [mm]</t>
  </si>
  <si>
    <t>IT (paralelo as fibras) [Nm/g]</t>
  </si>
  <si>
    <t>IT (perpendicular as fibras) [Nm/g]</t>
  </si>
  <si>
    <t>UNIVERSIDADE FEDERAL DO PARANÁ</t>
  </si>
  <si>
    <t>Laboratório de Polpa e Papel - DETF          -          Planilha para cálculo das propriedades do papel comercial</t>
  </si>
  <si>
    <t>Massa (10 folhas)</t>
  </si>
  <si>
    <t>Massa gramatura (úmido - 10 folhas)</t>
  </si>
  <si>
    <t>Massa gramatura (seco - 10 folhas)</t>
  </si>
  <si>
    <t>Espessura (medida, 10 folhas) [µm]</t>
  </si>
  <si>
    <r>
      <t xml:space="preserve">PAPEL COMERCIAL: </t>
    </r>
    <r>
      <rPr>
        <i/>
        <sz val="12"/>
        <rFont val="Calibri"/>
        <family val="2"/>
        <scheme val="minor"/>
      </rPr>
      <t>CLIPINHO</t>
    </r>
  </si>
  <si>
    <t>Rasgo paralelo as fibras (5 folhas) [g]</t>
  </si>
  <si>
    <t>Rasgo paralelo as fibras (médio) [g]</t>
  </si>
  <si>
    <t>Rasgo perpendicular as fibras (5 folhas) [g]</t>
  </si>
  <si>
    <t>Rasgo perpendicular as fibras(médio) [g]</t>
  </si>
  <si>
    <t>Massa [g]</t>
  </si>
  <si>
    <t>Massa seca  [g]</t>
  </si>
  <si>
    <r>
      <t>PAPEL COMERCIAL:</t>
    </r>
    <r>
      <rPr>
        <i/>
        <sz val="12"/>
        <rFont val="Calibri"/>
        <family val="2"/>
        <scheme val="minor"/>
      </rPr>
      <t xml:space="preserve">   </t>
    </r>
  </si>
  <si>
    <t>MODELO</t>
  </si>
  <si>
    <t>DISCIPLINAS AT105 - 125 E 147 - POLPA E PAPEL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</si>
</sst>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0"/>
    <numFmt numFmtId="166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name val="Calibri"/>
      <family val="2"/>
      <scheme val="minor"/>
    </font>
    <font>
      <sz val="7"/>
      <color theme="1"/>
      <name val="Times New Roman"/>
      <family val="1"/>
    </font>
    <font>
      <b/>
      <i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0"/>
      <name val="Arial"/>
      <family val="2"/>
    </font>
    <font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2" borderId="0" xfId="0" applyNumberFormat="1" applyFill="1"/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165" fontId="0" fillId="5" borderId="0" xfId="0" applyNumberFormat="1" applyFill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166" fontId="0" fillId="2" borderId="1" xfId="0" applyNumberForma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vertical="center"/>
    </xf>
    <xf numFmtId="165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166" fontId="0" fillId="2" borderId="2" xfId="0" applyNumberFormat="1" applyFill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5" fillId="9" borderId="0" xfId="0" applyFont="1" applyFill="1" applyAlignment="1">
      <alignment horizontal="left" vertical="center"/>
    </xf>
    <xf numFmtId="164" fontId="5" fillId="9" borderId="0" xfId="0" applyNumberFormat="1" applyFont="1" applyFill="1" applyAlignment="1">
      <alignment horizontal="left" vertical="center" wrapText="1"/>
    </xf>
    <xf numFmtId="165" fontId="5" fillId="9" borderId="0" xfId="0" applyNumberFormat="1" applyFont="1" applyFill="1" applyAlignment="1">
      <alignment horizontal="left" vertical="center" wrapText="1"/>
    </xf>
    <xf numFmtId="2" fontId="5" fillId="9" borderId="0" xfId="0" applyNumberFormat="1" applyFont="1" applyFill="1" applyAlignment="1">
      <alignment horizontal="left" vertical="center" wrapText="1"/>
    </xf>
    <xf numFmtId="0" fontId="5" fillId="9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0" fillId="10" borderId="1" xfId="0" applyNumberFormat="1" applyFill="1" applyBorder="1" applyAlignment="1">
      <alignment horizontal="center" vertical="center" wrapText="1"/>
    </xf>
    <xf numFmtId="166" fontId="0" fillId="10" borderId="1" xfId="0" applyNumberFormat="1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horizontal="center" vertical="center" wrapText="1"/>
    </xf>
    <xf numFmtId="164" fontId="0" fillId="10" borderId="1" xfId="0" applyNumberForma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166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0" fillId="10" borderId="23" xfId="0" applyNumberFormat="1" applyFill="1" applyBorder="1" applyAlignment="1">
      <alignment horizontal="center" vertical="center" wrapText="1"/>
    </xf>
    <xf numFmtId="166" fontId="0" fillId="10" borderId="23" xfId="0" applyNumberFormat="1" applyFill="1" applyBorder="1" applyAlignment="1">
      <alignment horizontal="center" vertical="center" wrapText="1"/>
    </xf>
    <xf numFmtId="166" fontId="0" fillId="4" borderId="23" xfId="0" applyNumberForma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right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6" fillId="13" borderId="25" xfId="0" applyFont="1" applyFill="1" applyBorder="1" applyAlignment="1">
      <alignment horizontal="right" vertical="center" wrapText="1"/>
    </xf>
    <xf numFmtId="2" fontId="0" fillId="0" borderId="26" xfId="0" applyNumberFormat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right" vertical="center" wrapText="1"/>
    </xf>
    <xf numFmtId="2" fontId="0" fillId="0" borderId="23" xfId="0" applyNumberForma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right" vertical="center" wrapText="1"/>
    </xf>
    <xf numFmtId="2" fontId="0" fillId="4" borderId="7" xfId="0" applyNumberFormat="1" applyFill="1" applyBorder="1" applyAlignment="1">
      <alignment horizontal="center" vertical="center" wrapText="1"/>
    </xf>
    <xf numFmtId="0" fontId="1" fillId="14" borderId="0" xfId="0" applyFont="1" applyFill="1" applyAlignment="1">
      <alignment vertical="center"/>
    </xf>
    <xf numFmtId="0" fontId="8" fillId="14" borderId="0" xfId="0" applyFont="1" applyFill="1" applyAlignment="1">
      <alignment horizontal="center" vertical="center"/>
    </xf>
    <xf numFmtId="2" fontId="1" fillId="14" borderId="0" xfId="0" applyNumberFormat="1" applyFont="1" applyFill="1" applyAlignment="1">
      <alignment horizontal="center" vertical="center" wrapText="1"/>
    </xf>
    <xf numFmtId="2" fontId="8" fillId="14" borderId="0" xfId="0" applyNumberFormat="1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2" fontId="8" fillId="4" borderId="0" xfId="0" applyNumberFormat="1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165" fontId="7" fillId="4" borderId="0" xfId="0" applyNumberFormat="1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left" vertical="center" wrapText="1"/>
    </xf>
    <xf numFmtId="165" fontId="8" fillId="4" borderId="0" xfId="0" applyNumberFormat="1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164" fontId="0" fillId="4" borderId="0" xfId="0" applyNumberFormat="1" applyFill="1" applyAlignment="1">
      <alignment horizontal="center" vertical="center" wrapText="1"/>
    </xf>
    <xf numFmtId="164" fontId="0" fillId="4" borderId="0" xfId="0" applyNumberFormat="1" applyFill="1" applyAlignment="1">
      <alignment horizontal="left" vertical="center"/>
    </xf>
    <xf numFmtId="165" fontId="0" fillId="4" borderId="0" xfId="0" applyNumberForma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164" fontId="1" fillId="4" borderId="14" xfId="0" applyNumberFormat="1" applyFont="1" applyFill="1" applyBorder="1" applyAlignment="1">
      <alignment horizontal="center" vertical="center" wrapText="1"/>
    </xf>
    <xf numFmtId="2" fontId="1" fillId="4" borderId="15" xfId="0" applyNumberFormat="1" applyFont="1" applyFill="1" applyBorder="1" applyAlignment="1">
      <alignment horizontal="center" vertical="center" wrapText="1"/>
    </xf>
    <xf numFmtId="2" fontId="1" fillId="4" borderId="16" xfId="0" applyNumberFormat="1" applyFont="1" applyFill="1" applyBorder="1" applyAlignment="1">
      <alignment horizontal="center" vertical="center" wrapText="1"/>
    </xf>
    <xf numFmtId="2" fontId="0" fillId="4" borderId="27" xfId="0" applyNumberFormat="1" applyFill="1" applyBorder="1" applyAlignment="1">
      <alignment horizontal="center" vertical="center" wrapText="1"/>
    </xf>
    <xf numFmtId="2" fontId="0" fillId="4" borderId="23" xfId="0" applyNumberFormat="1" applyFill="1" applyBorder="1" applyAlignment="1">
      <alignment horizontal="center" vertical="center" wrapText="1"/>
    </xf>
    <xf numFmtId="164" fontId="0" fillId="4" borderId="23" xfId="0" applyNumberFormat="1" applyFill="1" applyBorder="1" applyAlignment="1">
      <alignment horizontal="center" vertical="center" wrapText="1"/>
    </xf>
    <xf numFmtId="165" fontId="0" fillId="4" borderId="23" xfId="0" applyNumberFormat="1" applyFill="1" applyBorder="1" applyAlignment="1">
      <alignment horizontal="center" vertical="center" wrapText="1"/>
    </xf>
    <xf numFmtId="2" fontId="0" fillId="4" borderId="28" xfId="0" applyNumberForma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0" fillId="0" borderId="27" xfId="0" applyBorder="1" applyAlignment="1">
      <alignment horizontal="right" vertical="center"/>
    </xf>
    <xf numFmtId="0" fontId="0" fillId="4" borderId="0" xfId="0" applyFill="1" applyAlignment="1">
      <alignment wrapText="1"/>
    </xf>
    <xf numFmtId="0" fontId="14" fillId="4" borderId="0" xfId="0" applyFont="1" applyFill="1" applyAlignment="1">
      <alignment horizontal="center" vertical="center"/>
    </xf>
    <xf numFmtId="166" fontId="0" fillId="10" borderId="2" xfId="0" applyNumberFormat="1" applyFill="1" applyBorder="1" applyAlignment="1">
      <alignment horizontal="center" vertical="center" wrapText="1"/>
    </xf>
    <xf numFmtId="166" fontId="0" fillId="10" borderId="10" xfId="0" applyNumberFormat="1" applyFill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6" fontId="0" fillId="10" borderId="30" xfId="0" applyNumberFormat="1" applyFill="1" applyBorder="1" applyAlignment="1">
      <alignment horizontal="center" vertical="center" wrapText="1"/>
    </xf>
    <xf numFmtId="166" fontId="0" fillId="10" borderId="31" xfId="0" applyNumberFormat="1" applyFill="1" applyBorder="1" applyAlignment="1">
      <alignment horizontal="center" vertical="center" wrapText="1"/>
    </xf>
    <xf numFmtId="166" fontId="0" fillId="10" borderId="32" xfId="0" applyNumberFormat="1" applyFill="1" applyBorder="1" applyAlignment="1">
      <alignment horizontal="center" vertical="center" wrapText="1"/>
    </xf>
    <xf numFmtId="166" fontId="0" fillId="10" borderId="33" xfId="0" applyNumberFormat="1" applyFill="1" applyBorder="1" applyAlignment="1">
      <alignment horizontal="center" vertical="center" wrapText="1"/>
    </xf>
    <xf numFmtId="2" fontId="0" fillId="0" borderId="34" xfId="0" applyNumberFormat="1" applyBorder="1" applyAlignment="1">
      <alignment horizontal="center" vertical="center" wrapText="1"/>
    </xf>
    <xf numFmtId="0" fontId="15" fillId="15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2" fontId="1" fillId="4" borderId="0" xfId="0" applyNumberFormat="1" applyFont="1" applyFill="1" applyAlignment="1">
      <alignment horizontal="left" vertical="center" wrapText="1"/>
    </xf>
    <xf numFmtId="2" fontId="0" fillId="10" borderId="30" xfId="0" applyNumberFormat="1" applyFill="1" applyBorder="1" applyAlignment="1">
      <alignment horizontal="center" vertical="center" wrapText="1"/>
    </xf>
    <xf numFmtId="2" fontId="0" fillId="10" borderId="31" xfId="0" applyNumberFormat="1" applyFill="1" applyBorder="1" applyAlignment="1">
      <alignment horizontal="center" vertical="center" wrapText="1"/>
    </xf>
    <xf numFmtId="2" fontId="0" fillId="10" borderId="32" xfId="0" applyNumberFormat="1" applyFill="1" applyBorder="1" applyAlignment="1">
      <alignment horizontal="center" vertical="center" wrapText="1"/>
    </xf>
    <xf numFmtId="2" fontId="0" fillId="10" borderId="33" xfId="0" applyNumberFormat="1" applyFill="1" applyBorder="1" applyAlignment="1">
      <alignment horizontal="center" vertical="center" wrapText="1"/>
    </xf>
    <xf numFmtId="2" fontId="0" fillId="10" borderId="10" xfId="0" applyNumberFormat="1" applyFill="1" applyBorder="1" applyAlignment="1">
      <alignment horizontal="center" vertical="center" wrapText="1"/>
    </xf>
    <xf numFmtId="2" fontId="0" fillId="10" borderId="2" xfId="0" applyNumberForma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textRotation="90" wrapText="1"/>
    </xf>
    <xf numFmtId="2" fontId="4" fillId="2" borderId="3" xfId="0" applyNumberFormat="1" applyFont="1" applyFill="1" applyBorder="1" applyAlignment="1">
      <alignment horizontal="center" vertical="center" textRotation="90" wrapText="1"/>
    </xf>
    <xf numFmtId="0" fontId="15" fillId="9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2" fontId="0" fillId="4" borderId="2" xfId="0" applyNumberFormat="1" applyFill="1" applyBorder="1" applyAlignment="1">
      <alignment horizontal="center" vertical="center" wrapText="1"/>
    </xf>
    <xf numFmtId="2" fontId="0" fillId="4" borderId="10" xfId="0" applyNumberForma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0" fillId="4" borderId="22" xfId="0" applyNumberForma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 wrapText="1"/>
    </xf>
    <xf numFmtId="1" fontId="0" fillId="10" borderId="2" xfId="0" applyNumberFormat="1" applyFill="1" applyBorder="1" applyAlignment="1">
      <alignment horizontal="center" vertical="center" wrapText="1"/>
    </xf>
    <xf numFmtId="1" fontId="0" fillId="10" borderId="10" xfId="0" applyNumberFormat="1" applyFill="1" applyBorder="1" applyAlignment="1">
      <alignment horizontal="center" vertical="center" wrapText="1"/>
    </xf>
    <xf numFmtId="165" fontId="0" fillId="4" borderId="2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2" fontId="0" fillId="10" borderId="2" xfId="0" applyNumberFormat="1" applyFill="1" applyBorder="1" applyAlignment="1">
      <alignment horizontal="center" vertical="center" wrapText="1"/>
    </xf>
    <xf numFmtId="2" fontId="0" fillId="10" borderId="22" xfId="0" applyNumberForma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2" fontId="0" fillId="10" borderId="10" xfId="0" applyNumberForma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" fontId="0" fillId="10" borderId="22" xfId="0" applyNumberForma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13" fillId="10" borderId="11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0" fillId="14" borderId="0" xfId="0" applyFill="1" applyAlignment="1">
      <alignment horizontal="left" wrapText="1"/>
    </xf>
    <xf numFmtId="2" fontId="17" fillId="4" borderId="0" xfId="0" applyNumberFormat="1" applyFont="1" applyFill="1" applyAlignment="1">
      <alignment horizontal="left" vertical="center" wrapText="1"/>
    </xf>
    <xf numFmtId="0" fontId="18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X39"/>
  <sheetViews>
    <sheetView topLeftCell="M1" workbookViewId="0">
      <selection activeCell="B15" sqref="B15"/>
    </sheetView>
  </sheetViews>
  <sheetFormatPr defaultColWidth="9.140625" defaultRowHeight="15"/>
  <cols>
    <col min="1" max="1" width="15.5703125" style="5" customWidth="1"/>
    <col min="2" max="2" width="10.140625" style="8" bestFit="1" customWidth="1"/>
    <col min="3" max="7" width="10.140625" style="8" customWidth="1"/>
    <col min="8" max="8" width="10" style="9" bestFit="1" customWidth="1"/>
    <col min="9" max="9" width="18.85546875" style="10" bestFit="1" customWidth="1"/>
    <col min="10" max="10" width="20" style="10" customWidth="1"/>
    <col min="11" max="11" width="23.5703125" style="10" bestFit="1" customWidth="1"/>
    <col min="12" max="12" width="24.5703125" style="10" bestFit="1" customWidth="1"/>
    <col min="13" max="13" width="26.7109375" style="10" bestFit="1" customWidth="1"/>
    <col min="14" max="15" width="13.140625" style="10" bestFit="1" customWidth="1"/>
    <col min="16" max="16" width="10" style="10" bestFit="1" customWidth="1"/>
    <col min="17" max="17" width="19.85546875" style="10" customWidth="1"/>
    <col min="18" max="18" width="16.28515625" style="10" customWidth="1"/>
    <col min="19" max="19" width="11.7109375" style="10" customWidth="1"/>
    <col min="20" max="21" width="12.7109375" style="5" customWidth="1"/>
    <col min="22" max="22" width="12.42578125" style="5" customWidth="1"/>
    <col min="23" max="23" width="11" style="5" customWidth="1"/>
    <col min="24" max="16384" width="9.140625" style="5"/>
  </cols>
  <sheetData>
    <row r="1" spans="1:24" s="52" customFormat="1" ht="15.75">
      <c r="A1" s="48" t="s">
        <v>47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4" s="18" customFormat="1">
      <c r="A2" s="18" t="s">
        <v>35</v>
      </c>
      <c r="B2" s="19"/>
      <c r="C2" s="19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4" ht="45">
      <c r="A3" s="1" t="s">
        <v>6</v>
      </c>
      <c r="B3" s="2" t="s">
        <v>21</v>
      </c>
      <c r="C3" s="2" t="s">
        <v>22</v>
      </c>
      <c r="D3" s="2" t="s">
        <v>18</v>
      </c>
      <c r="E3" s="2" t="s">
        <v>19</v>
      </c>
      <c r="F3" s="2" t="s">
        <v>17</v>
      </c>
      <c r="G3" s="2" t="s">
        <v>20</v>
      </c>
      <c r="H3" s="3" t="s">
        <v>0</v>
      </c>
      <c r="I3" s="4" t="s">
        <v>1</v>
      </c>
      <c r="J3" s="4" t="s">
        <v>7</v>
      </c>
      <c r="K3" s="4" t="s">
        <v>5</v>
      </c>
      <c r="L3" s="4" t="s">
        <v>3</v>
      </c>
      <c r="M3" s="4" t="s">
        <v>4</v>
      </c>
      <c r="N3" s="4" t="s">
        <v>39</v>
      </c>
      <c r="O3" s="4" t="s">
        <v>43</v>
      </c>
      <c r="P3" s="4" t="s">
        <v>2</v>
      </c>
      <c r="Q3" s="4" t="s">
        <v>10</v>
      </c>
      <c r="R3" s="4" t="s">
        <v>11</v>
      </c>
      <c r="S3" s="4" t="s">
        <v>12</v>
      </c>
      <c r="T3" s="4" t="s">
        <v>44</v>
      </c>
      <c r="U3" s="4" t="s">
        <v>45</v>
      </c>
      <c r="V3" s="4" t="s">
        <v>15</v>
      </c>
      <c r="W3" s="4" t="s">
        <v>16</v>
      </c>
      <c r="X3" s="4"/>
    </row>
    <row r="4" spans="1:24">
      <c r="A4" s="6" t="s">
        <v>23</v>
      </c>
      <c r="B4" s="17">
        <v>0.75829999999999997</v>
      </c>
      <c r="C4" s="16">
        <f>B4*G4</f>
        <v>0.71160000000000001</v>
      </c>
      <c r="D4" s="17">
        <v>0.75829999999999997</v>
      </c>
      <c r="E4" s="17">
        <v>0.71160000000000001</v>
      </c>
      <c r="F4" s="16">
        <f>((D4-E4)/D4)*100</f>
        <v>6.1585124620862413</v>
      </c>
      <c r="G4" s="16">
        <f>(100-F4)/100</f>
        <v>0.93841487537913759</v>
      </c>
      <c r="H4" s="12">
        <v>0.01</v>
      </c>
      <c r="I4" s="13">
        <f>B4/H4</f>
        <v>75.83</v>
      </c>
      <c r="J4" s="13">
        <f>C4/H4</f>
        <v>71.16</v>
      </c>
      <c r="K4" s="7">
        <v>95</v>
      </c>
      <c r="L4" s="11">
        <f>K4/J4</f>
        <v>1.3350196739741429</v>
      </c>
      <c r="M4" s="11">
        <f>J4/K4</f>
        <v>0.7490526315789473</v>
      </c>
      <c r="N4" s="7">
        <v>10.600000000000001</v>
      </c>
      <c r="O4" s="7">
        <v>2.6500000000000004</v>
      </c>
      <c r="P4" s="22">
        <v>3.4</v>
      </c>
      <c r="Q4" s="132" t="s">
        <v>36</v>
      </c>
      <c r="R4" s="22">
        <v>92.5</v>
      </c>
      <c r="S4" s="22">
        <v>89.8</v>
      </c>
      <c r="T4" s="15">
        <f t="shared" ref="T4:T13" si="0">(((N4*9.807)/15)/(J4)*1000)</f>
        <v>97.390106801573936</v>
      </c>
      <c r="U4" s="15">
        <f>(((O4*9.807)/15)/(J4)*1000)</f>
        <v>24.347526700393484</v>
      </c>
      <c r="V4" s="15">
        <f>((P4*9.807*16))/J4</f>
        <v>7.4972006745362574</v>
      </c>
      <c r="W4" s="11" t="e">
        <f>(Q4*98.07)/J4</f>
        <v>#VALUE!</v>
      </c>
      <c r="X4" s="11"/>
    </row>
    <row r="5" spans="1:24">
      <c r="A5" s="6" t="s">
        <v>24</v>
      </c>
      <c r="B5" s="17">
        <v>0.76219999999999999</v>
      </c>
      <c r="C5" s="16">
        <f t="shared" ref="C5:C13" si="1">B5*G5</f>
        <v>0.7157</v>
      </c>
      <c r="D5" s="17">
        <v>0.76219999999999999</v>
      </c>
      <c r="E5" s="17">
        <v>0.7157</v>
      </c>
      <c r="F5" s="16">
        <f t="shared" ref="F5:F13" si="2">((D5-E5)/D5)*100</f>
        <v>6.1007609551298847</v>
      </c>
      <c r="G5" s="16">
        <f t="shared" ref="G5:G13" si="3">(100-F5)/100</f>
        <v>0.9389923904487012</v>
      </c>
      <c r="H5" s="12">
        <v>0.01</v>
      </c>
      <c r="I5" s="13">
        <f t="shared" ref="I5:I13" si="4">B5/H5</f>
        <v>76.22</v>
      </c>
      <c r="J5" s="13">
        <f t="shared" ref="J5:J13" si="5">C5/H5</f>
        <v>71.569999999999993</v>
      </c>
      <c r="K5" s="7">
        <v>96</v>
      </c>
      <c r="L5" s="11">
        <f t="shared" ref="L5:L13" si="6">K5/J5</f>
        <v>1.3413441386055611</v>
      </c>
      <c r="M5" s="11">
        <f t="shared" ref="M5:M13" si="7">J5/K5</f>
        <v>0.7455208333333333</v>
      </c>
      <c r="N5" s="7">
        <v>10.35</v>
      </c>
      <c r="O5" s="7">
        <v>2.6500000000000004</v>
      </c>
      <c r="P5" s="22">
        <v>3</v>
      </c>
      <c r="Q5" s="133"/>
      <c r="R5" s="22">
        <v>92.7</v>
      </c>
      <c r="S5" s="22">
        <v>90.4</v>
      </c>
      <c r="T5" s="15">
        <f t="shared" si="0"/>
        <v>94.548414140002805</v>
      </c>
      <c r="U5" s="15">
        <f t="shared" ref="U5:U13" si="8">(((O5*9.807)/15)/(J5)*1000)</f>
        <v>24.20804806483164</v>
      </c>
      <c r="V5" s="15">
        <f t="shared" ref="V5:V13" si="9">((P5*9.807*16))/J5</f>
        <v>6.5772809836523685</v>
      </c>
      <c r="W5" s="11">
        <f t="shared" ref="W5:W13" si="10">(Q5*98.07)/J5</f>
        <v>0</v>
      </c>
      <c r="X5" s="11"/>
    </row>
    <row r="6" spans="1:24">
      <c r="A6" s="6" t="s">
        <v>25</v>
      </c>
      <c r="B6" s="17">
        <v>0.754</v>
      </c>
      <c r="C6" s="16">
        <f t="shared" si="1"/>
        <v>0.70699999999999996</v>
      </c>
      <c r="D6" s="17">
        <v>0.754</v>
      </c>
      <c r="E6" s="17">
        <v>0.70699999999999996</v>
      </c>
      <c r="F6" s="16">
        <f t="shared" si="2"/>
        <v>6.2334217506631351</v>
      </c>
      <c r="G6" s="16">
        <f t="shared" si="3"/>
        <v>0.93766578249336863</v>
      </c>
      <c r="H6" s="12">
        <v>0.01</v>
      </c>
      <c r="I6" s="13">
        <f t="shared" si="4"/>
        <v>75.400000000000006</v>
      </c>
      <c r="J6" s="13">
        <f t="shared" si="5"/>
        <v>70.699999999999989</v>
      </c>
      <c r="K6" s="7">
        <v>91</v>
      </c>
      <c r="L6" s="11">
        <f t="shared" si="6"/>
        <v>1.2871287128712874</v>
      </c>
      <c r="M6" s="11">
        <f t="shared" si="7"/>
        <v>0.77692307692307683</v>
      </c>
      <c r="N6" s="7">
        <v>10.55</v>
      </c>
      <c r="O6" s="7">
        <v>2.3499999999999996</v>
      </c>
      <c r="P6" s="22">
        <v>2.8</v>
      </c>
      <c r="Q6" s="133"/>
      <c r="R6" s="22">
        <v>92.4</v>
      </c>
      <c r="S6" s="22">
        <v>89.5</v>
      </c>
      <c r="T6" s="15">
        <f t="shared" si="0"/>
        <v>97.561386138613884</v>
      </c>
      <c r="U6" s="15">
        <f t="shared" si="8"/>
        <v>21.731683168316831</v>
      </c>
      <c r="V6" s="15">
        <f t="shared" si="9"/>
        <v>6.2143366336633665</v>
      </c>
      <c r="W6" s="11">
        <f t="shared" si="10"/>
        <v>0</v>
      </c>
      <c r="X6" s="11"/>
    </row>
    <row r="7" spans="1:24">
      <c r="A7" s="6" t="s">
        <v>26</v>
      </c>
      <c r="B7" s="17">
        <v>0.75829999999999997</v>
      </c>
      <c r="C7" s="16">
        <f t="shared" si="1"/>
        <v>0.71230000000000004</v>
      </c>
      <c r="D7" s="17">
        <v>0.75829999999999997</v>
      </c>
      <c r="E7" s="17">
        <v>0.71230000000000004</v>
      </c>
      <c r="F7" s="16">
        <f t="shared" si="2"/>
        <v>6.0662007121192048</v>
      </c>
      <c r="G7" s="16">
        <f t="shared" si="3"/>
        <v>0.93933799287880793</v>
      </c>
      <c r="H7" s="12">
        <v>0.01</v>
      </c>
      <c r="I7" s="13">
        <f t="shared" si="4"/>
        <v>75.83</v>
      </c>
      <c r="J7" s="13">
        <f t="shared" si="5"/>
        <v>71.23</v>
      </c>
      <c r="K7" s="7">
        <v>96</v>
      </c>
      <c r="L7" s="11">
        <f t="shared" si="6"/>
        <v>1.3477467359258739</v>
      </c>
      <c r="M7" s="11">
        <f t="shared" si="7"/>
        <v>0.74197916666666675</v>
      </c>
      <c r="N7" s="7">
        <v>10.6</v>
      </c>
      <c r="O7" s="7">
        <v>2.6500000000000004</v>
      </c>
      <c r="P7" s="22">
        <v>2.8</v>
      </c>
      <c r="Q7" s="133"/>
      <c r="R7" s="22">
        <v>92.6</v>
      </c>
      <c r="S7" s="22">
        <v>90.1</v>
      </c>
      <c r="T7" s="15">
        <f t="shared" si="0"/>
        <v>97.294398427628792</v>
      </c>
      <c r="U7" s="15">
        <f t="shared" si="8"/>
        <v>24.323599606907202</v>
      </c>
      <c r="V7" s="15">
        <f t="shared" si="9"/>
        <v>6.168097711638354</v>
      </c>
      <c r="W7" s="11">
        <f t="shared" si="10"/>
        <v>0</v>
      </c>
      <c r="X7" s="11"/>
    </row>
    <row r="8" spans="1:24">
      <c r="A8" s="6" t="s">
        <v>27</v>
      </c>
      <c r="B8" s="17">
        <v>0.76070000000000004</v>
      </c>
      <c r="C8" s="16">
        <f t="shared" si="1"/>
        <v>0.71409999999999996</v>
      </c>
      <c r="D8" s="17">
        <v>0.76070000000000004</v>
      </c>
      <c r="E8" s="17">
        <v>0.71409999999999996</v>
      </c>
      <c r="F8" s="16">
        <f t="shared" si="2"/>
        <v>6.1259366373077535</v>
      </c>
      <c r="G8" s="16">
        <f t="shared" si="3"/>
        <v>0.93874063362692239</v>
      </c>
      <c r="H8" s="12">
        <v>0.01</v>
      </c>
      <c r="I8" s="13">
        <f t="shared" si="4"/>
        <v>76.070000000000007</v>
      </c>
      <c r="J8" s="13">
        <f t="shared" si="5"/>
        <v>71.41</v>
      </c>
      <c r="K8" s="7">
        <v>93</v>
      </c>
      <c r="L8" s="11">
        <f t="shared" si="6"/>
        <v>1.3023386080380899</v>
      </c>
      <c r="M8" s="11">
        <f t="shared" si="7"/>
        <v>0.76784946236559137</v>
      </c>
      <c r="N8" s="7">
        <v>10.55</v>
      </c>
      <c r="O8" s="7">
        <v>2.9</v>
      </c>
      <c r="P8" s="22">
        <v>2.6</v>
      </c>
      <c r="Q8" s="133"/>
      <c r="R8" s="22">
        <v>93</v>
      </c>
      <c r="S8" s="22">
        <v>90.1</v>
      </c>
      <c r="T8" s="15">
        <f t="shared" si="0"/>
        <v>96.591373757176868</v>
      </c>
      <c r="U8" s="15">
        <f t="shared" si="8"/>
        <v>26.551183307659993</v>
      </c>
      <c r="V8" s="15">
        <f t="shared" si="9"/>
        <v>5.713082201372357</v>
      </c>
      <c r="W8" s="11">
        <f t="shared" si="10"/>
        <v>0</v>
      </c>
      <c r="X8" s="11"/>
    </row>
    <row r="9" spans="1:24">
      <c r="A9" s="6" t="s">
        <v>28</v>
      </c>
      <c r="B9" s="17">
        <v>0.751</v>
      </c>
      <c r="C9" s="16">
        <f t="shared" si="1"/>
        <v>0.70499999999999985</v>
      </c>
      <c r="D9" s="17">
        <v>0.751</v>
      </c>
      <c r="E9" s="17">
        <v>0.70499999999999996</v>
      </c>
      <c r="F9" s="16">
        <f t="shared" si="2"/>
        <v>6.1251664447403513</v>
      </c>
      <c r="G9" s="16">
        <f t="shared" si="3"/>
        <v>0.9387483355525964</v>
      </c>
      <c r="H9" s="12">
        <v>0.01</v>
      </c>
      <c r="I9" s="13">
        <f t="shared" si="4"/>
        <v>75.099999999999994</v>
      </c>
      <c r="J9" s="13">
        <f t="shared" si="5"/>
        <v>70.499999999999986</v>
      </c>
      <c r="K9" s="7">
        <v>96</v>
      </c>
      <c r="L9" s="11">
        <f t="shared" si="6"/>
        <v>1.3617021276595747</v>
      </c>
      <c r="M9" s="11">
        <f t="shared" si="7"/>
        <v>0.73437499999999989</v>
      </c>
      <c r="N9" s="7">
        <v>10.3</v>
      </c>
      <c r="O9" s="7">
        <v>2.75</v>
      </c>
      <c r="P9" s="22">
        <v>3.3</v>
      </c>
      <c r="Q9" s="133"/>
      <c r="R9" s="22">
        <v>92.9</v>
      </c>
      <c r="S9" s="22">
        <v>90.3</v>
      </c>
      <c r="T9" s="15">
        <f t="shared" si="0"/>
        <v>95.519716312056772</v>
      </c>
      <c r="U9" s="15">
        <f t="shared" si="8"/>
        <v>25.502836879432632</v>
      </c>
      <c r="V9" s="15">
        <f t="shared" si="9"/>
        <v>7.3448170212765982</v>
      </c>
      <c r="W9" s="11">
        <f t="shared" si="10"/>
        <v>0</v>
      </c>
      <c r="X9" s="11"/>
    </row>
    <row r="10" spans="1:24">
      <c r="A10" s="6" t="s">
        <v>29</v>
      </c>
      <c r="B10" s="17">
        <v>0.75009999999999999</v>
      </c>
      <c r="C10" s="16">
        <f t="shared" si="1"/>
        <v>0.70469999999999999</v>
      </c>
      <c r="D10" s="17">
        <v>0.75009999999999999</v>
      </c>
      <c r="E10" s="17">
        <v>0.70469999999999999</v>
      </c>
      <c r="F10" s="16">
        <f t="shared" si="2"/>
        <v>6.0525263298226895</v>
      </c>
      <c r="G10" s="16">
        <f t="shared" si="3"/>
        <v>0.93947473670177317</v>
      </c>
      <c r="H10" s="12">
        <v>0.01</v>
      </c>
      <c r="I10" s="13">
        <f t="shared" si="4"/>
        <v>75.009999999999991</v>
      </c>
      <c r="J10" s="13">
        <f t="shared" si="5"/>
        <v>70.47</v>
      </c>
      <c r="K10" s="7">
        <v>94</v>
      </c>
      <c r="L10" s="11">
        <f t="shared" si="6"/>
        <v>1.3339009507591884</v>
      </c>
      <c r="M10" s="11">
        <f t="shared" si="7"/>
        <v>0.74968085106382976</v>
      </c>
      <c r="N10" s="7">
        <v>10.199999999999999</v>
      </c>
      <c r="O10" s="7">
        <v>2.6500000000000004</v>
      </c>
      <c r="P10" s="22">
        <v>2.8</v>
      </c>
      <c r="Q10" s="133"/>
      <c r="R10" s="22">
        <v>92.6</v>
      </c>
      <c r="S10" s="22">
        <v>90</v>
      </c>
      <c r="T10" s="15">
        <f t="shared" si="0"/>
        <v>94.632609621115364</v>
      </c>
      <c r="U10" s="15">
        <f t="shared" si="8"/>
        <v>24.585923087838797</v>
      </c>
      <c r="V10" s="15">
        <f t="shared" si="9"/>
        <v>6.2346189868028947</v>
      </c>
      <c r="W10" s="11">
        <f t="shared" si="10"/>
        <v>0</v>
      </c>
      <c r="X10" s="11"/>
    </row>
    <row r="11" spans="1:24">
      <c r="A11" s="6" t="s">
        <v>30</v>
      </c>
      <c r="B11" s="17">
        <v>0.75839999999999996</v>
      </c>
      <c r="C11" s="16">
        <f t="shared" si="1"/>
        <v>0.71299999999999997</v>
      </c>
      <c r="D11" s="17">
        <v>0.75839999999999996</v>
      </c>
      <c r="E11" s="17">
        <v>0.71299999999999997</v>
      </c>
      <c r="F11" s="16">
        <f t="shared" si="2"/>
        <v>5.9862869198312234</v>
      </c>
      <c r="G11" s="16">
        <f t="shared" si="3"/>
        <v>0.9401371308016877</v>
      </c>
      <c r="H11" s="12">
        <v>0.01</v>
      </c>
      <c r="I11" s="13">
        <f t="shared" si="4"/>
        <v>75.839999999999989</v>
      </c>
      <c r="J11" s="13">
        <f t="shared" si="5"/>
        <v>71.3</v>
      </c>
      <c r="K11" s="7">
        <v>95</v>
      </c>
      <c r="L11" s="11">
        <f t="shared" si="6"/>
        <v>1.3323983169705471</v>
      </c>
      <c r="M11" s="11">
        <f t="shared" si="7"/>
        <v>0.75052631578947371</v>
      </c>
      <c r="N11" s="7">
        <v>10.7</v>
      </c>
      <c r="O11" s="7">
        <v>2.8</v>
      </c>
      <c r="P11" s="22">
        <v>2.8</v>
      </c>
      <c r="Q11" s="133"/>
      <c r="R11" s="22">
        <v>92.4</v>
      </c>
      <c r="S11" s="22">
        <v>90.1</v>
      </c>
      <c r="T11" s="15">
        <f t="shared" si="0"/>
        <v>98.115848527349243</v>
      </c>
      <c r="U11" s="15">
        <f t="shared" si="8"/>
        <v>25.675175315568023</v>
      </c>
      <c r="V11" s="15">
        <f t="shared" si="9"/>
        <v>6.1620420757363252</v>
      </c>
      <c r="W11" s="11">
        <f t="shared" si="10"/>
        <v>0</v>
      </c>
      <c r="X11" s="11"/>
    </row>
    <row r="12" spans="1:24">
      <c r="A12" s="6" t="s">
        <v>31</v>
      </c>
      <c r="B12" s="17">
        <v>0.76329999999999998</v>
      </c>
      <c r="C12" s="16">
        <f t="shared" si="1"/>
        <v>0.71919999999999995</v>
      </c>
      <c r="D12" s="17">
        <v>0.76329999999999998</v>
      </c>
      <c r="E12" s="17">
        <v>0.71919999999999995</v>
      </c>
      <c r="F12" s="16">
        <f t="shared" si="2"/>
        <v>5.7775448709550679</v>
      </c>
      <c r="G12" s="16">
        <f t="shared" si="3"/>
        <v>0.94222455129044935</v>
      </c>
      <c r="H12" s="12">
        <v>0.01</v>
      </c>
      <c r="I12" s="13">
        <f t="shared" si="4"/>
        <v>76.33</v>
      </c>
      <c r="J12" s="13">
        <f t="shared" si="5"/>
        <v>71.919999999999987</v>
      </c>
      <c r="K12" s="7">
        <v>95</v>
      </c>
      <c r="L12" s="11">
        <f t="shared" si="6"/>
        <v>1.3209121245828701</v>
      </c>
      <c r="M12" s="11">
        <f t="shared" si="7"/>
        <v>0.7570526315789472</v>
      </c>
      <c r="N12" s="7">
        <v>11.3</v>
      </c>
      <c r="O12" s="7">
        <v>2.25</v>
      </c>
      <c r="P12" s="22">
        <v>3</v>
      </c>
      <c r="Q12" s="133"/>
      <c r="R12" s="22">
        <v>92.1</v>
      </c>
      <c r="S12" s="22">
        <v>89.7</v>
      </c>
      <c r="T12" s="15">
        <f t="shared" si="0"/>
        <v>102.72441601779758</v>
      </c>
      <c r="U12" s="15">
        <f t="shared" si="8"/>
        <v>20.453976640711911</v>
      </c>
      <c r="V12" s="15">
        <f t="shared" si="9"/>
        <v>6.5452725250278094</v>
      </c>
      <c r="W12" s="11">
        <f t="shared" si="10"/>
        <v>0</v>
      </c>
      <c r="X12" s="11"/>
    </row>
    <row r="13" spans="1:24">
      <c r="A13" s="30" t="s">
        <v>32</v>
      </c>
      <c r="B13" s="17">
        <v>0.75219999999999998</v>
      </c>
      <c r="C13" s="31">
        <f t="shared" si="1"/>
        <v>0.71089999999999998</v>
      </c>
      <c r="D13" s="17">
        <v>0.75219999999999998</v>
      </c>
      <c r="E13" s="17">
        <v>0.71089999999999998</v>
      </c>
      <c r="F13" s="31">
        <f t="shared" si="2"/>
        <v>5.4905610210050524</v>
      </c>
      <c r="G13" s="31">
        <f t="shared" si="3"/>
        <v>0.94509438978994953</v>
      </c>
      <c r="H13" s="32">
        <v>0.01</v>
      </c>
      <c r="I13" s="33">
        <f t="shared" si="4"/>
        <v>75.22</v>
      </c>
      <c r="J13" s="33">
        <f t="shared" si="5"/>
        <v>71.089999999999989</v>
      </c>
      <c r="K13" s="34">
        <v>94</v>
      </c>
      <c r="L13" s="35">
        <f t="shared" si="6"/>
        <v>1.3222675481783657</v>
      </c>
      <c r="M13" s="35">
        <f t="shared" si="7"/>
        <v>0.75627659574468076</v>
      </c>
      <c r="N13" s="34">
        <v>10.199999999999999</v>
      </c>
      <c r="O13" s="34">
        <v>2.75</v>
      </c>
      <c r="P13" s="36">
        <v>3.1</v>
      </c>
      <c r="Q13" s="133"/>
      <c r="R13" s="36">
        <v>92</v>
      </c>
      <c r="S13" s="36">
        <v>89.9</v>
      </c>
      <c r="T13" s="37">
        <f t="shared" si="0"/>
        <v>93.807286538191036</v>
      </c>
      <c r="U13" s="37">
        <f t="shared" si="8"/>
        <v>25.291180194120138</v>
      </c>
      <c r="V13" s="37">
        <f t="shared" si="9"/>
        <v>6.8424138416092291</v>
      </c>
      <c r="W13" s="35">
        <f t="shared" si="10"/>
        <v>0</v>
      </c>
      <c r="X13" s="11"/>
    </row>
    <row r="14" spans="1:24">
      <c r="A14" s="45" t="s">
        <v>42</v>
      </c>
      <c r="B14" s="38">
        <f>AVERAGE(B4:B13)</f>
        <v>0.75685000000000002</v>
      </c>
      <c r="C14" s="38">
        <f t="shared" ref="C14:W14" si="11">AVERAGE(C4:C13)</f>
        <v>0.71134999999999993</v>
      </c>
      <c r="D14" s="38">
        <f t="shared" si="11"/>
        <v>0.75685000000000002</v>
      </c>
      <c r="E14" s="38">
        <f t="shared" si="11"/>
        <v>0.71134999999999993</v>
      </c>
      <c r="F14" s="38">
        <f t="shared" si="11"/>
        <v>6.0116918103660604</v>
      </c>
      <c r="G14" s="38">
        <f t="shared" si="11"/>
        <v>0.93988308189633929</v>
      </c>
      <c r="H14" s="38">
        <f t="shared" si="11"/>
        <v>9.9999999999999985E-3</v>
      </c>
      <c r="I14" s="11">
        <f t="shared" si="11"/>
        <v>75.685000000000016</v>
      </c>
      <c r="J14" s="38">
        <f t="shared" si="11"/>
        <v>71.134999999999991</v>
      </c>
      <c r="K14" s="38">
        <f t="shared" si="11"/>
        <v>94.5</v>
      </c>
      <c r="L14" s="38">
        <f t="shared" si="11"/>
        <v>1.3284758937565502</v>
      </c>
      <c r="M14" s="38">
        <f t="shared" si="11"/>
        <v>0.7529236565044547</v>
      </c>
      <c r="N14" s="38">
        <f t="shared" si="11"/>
        <v>10.535</v>
      </c>
      <c r="O14" s="38">
        <f t="shared" si="11"/>
        <v>2.64</v>
      </c>
      <c r="P14" s="38">
        <f t="shared" si="11"/>
        <v>2.96</v>
      </c>
      <c r="Q14" s="38" t="e">
        <f t="shared" si="11"/>
        <v>#DIV/0!</v>
      </c>
      <c r="R14" s="38">
        <f t="shared" si="11"/>
        <v>92.52000000000001</v>
      </c>
      <c r="S14" s="38">
        <f t="shared" si="11"/>
        <v>89.99</v>
      </c>
      <c r="T14" s="11">
        <f>AVERAGE(T4:T13)</f>
        <v>96.818555628150619</v>
      </c>
      <c r="U14" s="11">
        <f>AVERAGE(U4:U13)</f>
        <v>24.267113296578067</v>
      </c>
      <c r="V14" s="11">
        <f t="shared" si="11"/>
        <v>6.5299162655315559</v>
      </c>
      <c r="W14" s="38" t="e">
        <f t="shared" si="11"/>
        <v>#VALUE!</v>
      </c>
      <c r="X14" s="6"/>
    </row>
    <row r="15" spans="1:24" s="14" customFormat="1" ht="92.25">
      <c r="A15" s="39" t="s">
        <v>8</v>
      </c>
      <c r="B15" s="40"/>
      <c r="C15" s="40"/>
      <c r="D15" s="40"/>
      <c r="E15" s="40"/>
      <c r="F15" s="40"/>
      <c r="G15" s="40"/>
      <c r="H15" s="41"/>
      <c r="I15" s="42"/>
      <c r="J15" s="43" t="s">
        <v>9</v>
      </c>
      <c r="K15" s="42"/>
      <c r="L15" s="42"/>
      <c r="M15" s="42"/>
      <c r="N15" s="42"/>
      <c r="O15" s="42"/>
      <c r="P15" s="43" t="s">
        <v>14</v>
      </c>
      <c r="Q15" s="43"/>
      <c r="R15" s="42"/>
      <c r="S15" s="43" t="s">
        <v>13</v>
      </c>
      <c r="T15" s="42"/>
      <c r="U15" s="42"/>
      <c r="V15" s="43"/>
      <c r="W15" s="44"/>
      <c r="X15" s="44"/>
    </row>
    <row r="16" spans="1:24">
      <c r="A16" s="46" t="s">
        <v>40</v>
      </c>
      <c r="B16" s="38">
        <f>MAX(B4:B13)</f>
        <v>0.76329999999999998</v>
      </c>
      <c r="C16" s="38">
        <f t="shared" ref="C16:W16" si="12">MAX(C4:C13)</f>
        <v>0.71919999999999995</v>
      </c>
      <c r="D16" s="38">
        <f t="shared" si="12"/>
        <v>0.76329999999999998</v>
      </c>
      <c r="E16" s="38">
        <f t="shared" si="12"/>
        <v>0.71919999999999995</v>
      </c>
      <c r="F16" s="38">
        <f t="shared" si="12"/>
        <v>6.2334217506631351</v>
      </c>
      <c r="G16" s="38">
        <f t="shared" si="12"/>
        <v>0.94509438978994953</v>
      </c>
      <c r="H16" s="38">
        <f t="shared" si="12"/>
        <v>0.01</v>
      </c>
      <c r="I16" s="11">
        <f t="shared" si="12"/>
        <v>76.33</v>
      </c>
      <c r="J16" s="38">
        <f t="shared" si="12"/>
        <v>71.919999999999987</v>
      </c>
      <c r="K16" s="38">
        <f t="shared" si="12"/>
        <v>96</v>
      </c>
      <c r="L16" s="38">
        <f t="shared" si="12"/>
        <v>1.3617021276595747</v>
      </c>
      <c r="M16" s="38">
        <f t="shared" si="12"/>
        <v>0.77692307692307683</v>
      </c>
      <c r="N16" s="38">
        <f t="shared" si="12"/>
        <v>11.3</v>
      </c>
      <c r="O16" s="38">
        <f t="shared" ref="O16" si="13">MAX(O4:O13)</f>
        <v>2.9</v>
      </c>
      <c r="P16" s="38">
        <f t="shared" si="12"/>
        <v>3.4</v>
      </c>
      <c r="Q16" s="38">
        <f t="shared" si="12"/>
        <v>0</v>
      </c>
      <c r="R16" s="38">
        <f t="shared" si="12"/>
        <v>93</v>
      </c>
      <c r="S16" s="38">
        <f t="shared" si="12"/>
        <v>90.4</v>
      </c>
      <c r="T16" s="11">
        <f>MAX(T4:T13)</f>
        <v>102.72441601779758</v>
      </c>
      <c r="U16" s="11">
        <f>MAX(U4:U13)</f>
        <v>26.551183307659993</v>
      </c>
      <c r="V16" s="11">
        <f t="shared" si="12"/>
        <v>7.4972006745362574</v>
      </c>
      <c r="W16" s="38" t="e">
        <f t="shared" si="12"/>
        <v>#VALUE!</v>
      </c>
      <c r="X16" s="6"/>
    </row>
    <row r="17" spans="1:24">
      <c r="A17" s="47" t="s">
        <v>41</v>
      </c>
      <c r="B17" s="38">
        <f>MIN(B4:B13)</f>
        <v>0.75009999999999999</v>
      </c>
      <c r="C17" s="38">
        <f t="shared" ref="C17:W17" si="14">MIN(C4:C13)</f>
        <v>0.70469999999999999</v>
      </c>
      <c r="D17" s="38">
        <f t="shared" si="14"/>
        <v>0.75009999999999999</v>
      </c>
      <c r="E17" s="38">
        <f t="shared" si="14"/>
        <v>0.70469999999999999</v>
      </c>
      <c r="F17" s="38">
        <f t="shared" si="14"/>
        <v>5.4905610210050524</v>
      </c>
      <c r="G17" s="38">
        <f t="shared" si="14"/>
        <v>0.93766578249336863</v>
      </c>
      <c r="H17" s="38">
        <f t="shared" si="14"/>
        <v>0.01</v>
      </c>
      <c r="I17" s="11">
        <f t="shared" si="14"/>
        <v>75.009999999999991</v>
      </c>
      <c r="J17" s="38">
        <f t="shared" si="14"/>
        <v>70.47</v>
      </c>
      <c r="K17" s="38">
        <f t="shared" si="14"/>
        <v>91</v>
      </c>
      <c r="L17" s="38">
        <f t="shared" si="14"/>
        <v>1.2871287128712874</v>
      </c>
      <c r="M17" s="38">
        <f t="shared" si="14"/>
        <v>0.73437499999999989</v>
      </c>
      <c r="N17" s="38">
        <f t="shared" si="14"/>
        <v>10.199999999999999</v>
      </c>
      <c r="O17" s="38">
        <f t="shared" ref="O17" si="15">MIN(O4:O13)</f>
        <v>2.25</v>
      </c>
      <c r="P17" s="38">
        <f t="shared" si="14"/>
        <v>2.6</v>
      </c>
      <c r="Q17" s="38">
        <f t="shared" si="14"/>
        <v>0</v>
      </c>
      <c r="R17" s="38">
        <f t="shared" si="14"/>
        <v>92</v>
      </c>
      <c r="S17" s="38">
        <f t="shared" si="14"/>
        <v>89.5</v>
      </c>
      <c r="T17" s="11">
        <f>MIN(T4:T13)</f>
        <v>93.807286538191036</v>
      </c>
      <c r="U17" s="11">
        <f>MIN(U4:U13)</f>
        <v>20.453976640711911</v>
      </c>
      <c r="V17" s="11">
        <f t="shared" si="14"/>
        <v>5.713082201372357</v>
      </c>
      <c r="W17" s="38" t="e">
        <f t="shared" si="14"/>
        <v>#VALUE!</v>
      </c>
      <c r="X17" s="6"/>
    </row>
    <row r="18" spans="1:24">
      <c r="A18" s="6" t="s">
        <v>46</v>
      </c>
      <c r="B18" s="38">
        <f>STDEV(B4:B13)</f>
        <v>4.7279899417076686E-3</v>
      </c>
      <c r="C18" s="38">
        <f t="shared" ref="C18:W18" si="16">STDEV(C4:C13)</f>
        <v>4.6602932668806888E-3</v>
      </c>
      <c r="D18" s="38">
        <f t="shared" si="16"/>
        <v>4.7279899417076686E-3</v>
      </c>
      <c r="E18" s="38">
        <f t="shared" si="16"/>
        <v>4.6602932668806723E-3</v>
      </c>
      <c r="F18" s="38">
        <f t="shared" si="16"/>
        <v>0.22016870590582113</v>
      </c>
      <c r="G18" s="38">
        <f t="shared" si="16"/>
        <v>2.2016870590582365E-3</v>
      </c>
      <c r="H18" s="38">
        <f t="shared" si="16"/>
        <v>1.8285590982170319E-18</v>
      </c>
      <c r="I18" s="11">
        <f t="shared" si="16"/>
        <v>0.4727989941707687</v>
      </c>
      <c r="J18" s="11">
        <f t="shared" si="16"/>
        <v>0.46602932668806757</v>
      </c>
      <c r="K18" s="38">
        <f t="shared" si="16"/>
        <v>1.5811388300841898</v>
      </c>
      <c r="L18" s="38">
        <f t="shared" si="16"/>
        <v>2.1646345959263874E-2</v>
      </c>
      <c r="M18" s="38">
        <f t="shared" si="16"/>
        <v>1.2368987509917643E-2</v>
      </c>
      <c r="N18" s="38">
        <f t="shared" si="16"/>
        <v>0.32236108119105639</v>
      </c>
      <c r="O18" s="38">
        <f t="shared" si="16"/>
        <v>0.19832633040858025</v>
      </c>
      <c r="P18" s="38">
        <f t="shared" si="16"/>
        <v>0.2503331114069145</v>
      </c>
      <c r="Q18" s="38" t="e">
        <f t="shared" si="16"/>
        <v>#DIV/0!</v>
      </c>
      <c r="R18" s="38">
        <f t="shared" si="16"/>
        <v>0.31552425509864718</v>
      </c>
      <c r="S18" s="38">
        <f t="shared" si="16"/>
        <v>0.27264140062237996</v>
      </c>
      <c r="T18" s="11">
        <f t="shared" si="16"/>
        <v>2.5474451060447834</v>
      </c>
      <c r="U18" s="11">
        <f t="shared" si="16"/>
        <v>1.8516822004655327</v>
      </c>
      <c r="V18" s="11">
        <f t="shared" si="16"/>
        <v>0.55977071661375899</v>
      </c>
      <c r="W18" s="38" t="e">
        <f t="shared" si="16"/>
        <v>#VALUE!</v>
      </c>
      <c r="X18" s="6"/>
    </row>
    <row r="19" spans="1:24" ht="15.75" thickBot="1"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4" ht="15.75" customHeight="1">
      <c r="L20" s="23" t="s">
        <v>33</v>
      </c>
      <c r="M20" s="24" t="s">
        <v>34</v>
      </c>
      <c r="Q20" s="23" t="s">
        <v>38</v>
      </c>
      <c r="R20" s="24" t="s">
        <v>37</v>
      </c>
    </row>
    <row r="21" spans="1:24">
      <c r="L21" s="25">
        <v>10.600000000000001</v>
      </c>
      <c r="M21" s="26">
        <v>2.6500000000000004</v>
      </c>
      <c r="Q21" s="25">
        <v>10.199999999999999</v>
      </c>
      <c r="R21" s="26">
        <f>100-Q21</f>
        <v>89.8</v>
      </c>
    </row>
    <row r="22" spans="1:24">
      <c r="L22" s="25">
        <v>10.35</v>
      </c>
      <c r="M22" s="27">
        <v>2.6500000000000004</v>
      </c>
      <c r="Q22" s="25">
        <v>9.6</v>
      </c>
      <c r="R22" s="26">
        <f t="shared" ref="R22:R30" si="17">100-Q22</f>
        <v>90.4</v>
      </c>
    </row>
    <row r="23" spans="1:24">
      <c r="L23" s="25">
        <v>10.55</v>
      </c>
      <c r="M23" s="27">
        <v>2.3499999999999996</v>
      </c>
      <c r="Q23" s="25">
        <v>10.5</v>
      </c>
      <c r="R23" s="26">
        <f t="shared" si="17"/>
        <v>89.5</v>
      </c>
    </row>
    <row r="24" spans="1:24">
      <c r="L24" s="25">
        <v>10.6</v>
      </c>
      <c r="M24" s="27">
        <v>2.6500000000000004</v>
      </c>
      <c r="Q24" s="25">
        <v>9.9</v>
      </c>
      <c r="R24" s="26">
        <f t="shared" si="17"/>
        <v>90.1</v>
      </c>
    </row>
    <row r="25" spans="1:24">
      <c r="L25" s="25">
        <v>10.55</v>
      </c>
      <c r="M25" s="27">
        <v>2.9</v>
      </c>
      <c r="Q25" s="25">
        <v>9.9</v>
      </c>
      <c r="R25" s="26">
        <f t="shared" si="17"/>
        <v>90.1</v>
      </c>
    </row>
    <row r="26" spans="1:24">
      <c r="L26" s="25">
        <v>10.3</v>
      </c>
      <c r="M26" s="27">
        <v>2.75</v>
      </c>
      <c r="Q26" s="25">
        <v>9.6999999999999993</v>
      </c>
      <c r="R26" s="26">
        <f t="shared" si="17"/>
        <v>90.3</v>
      </c>
    </row>
    <row r="27" spans="1:24">
      <c r="L27" s="25">
        <v>10.199999999999999</v>
      </c>
      <c r="M27" s="26">
        <v>2.6500000000000004</v>
      </c>
      <c r="Q27" s="25">
        <v>10</v>
      </c>
      <c r="R27" s="26">
        <f t="shared" si="17"/>
        <v>90</v>
      </c>
    </row>
    <row r="28" spans="1:24">
      <c r="L28" s="25">
        <v>10.7</v>
      </c>
      <c r="M28" s="26">
        <v>2.8</v>
      </c>
      <c r="Q28" s="25">
        <v>9.9</v>
      </c>
      <c r="R28" s="26">
        <f t="shared" si="17"/>
        <v>90.1</v>
      </c>
    </row>
    <row r="29" spans="1:24">
      <c r="L29" s="25">
        <v>11.3</v>
      </c>
      <c r="M29" s="26">
        <v>2.25</v>
      </c>
      <c r="Q29" s="25">
        <v>10.3</v>
      </c>
      <c r="R29" s="26">
        <f t="shared" si="17"/>
        <v>89.7</v>
      </c>
    </row>
    <row r="30" spans="1:24" ht="15.75" thickBot="1">
      <c r="L30" s="28">
        <v>10.199999999999999</v>
      </c>
      <c r="M30" s="29">
        <v>2.75</v>
      </c>
      <c r="Q30" s="28">
        <v>10.1</v>
      </c>
      <c r="R30" s="29">
        <f t="shared" si="17"/>
        <v>89.9</v>
      </c>
    </row>
    <row r="31" spans="1:24">
      <c r="L31" s="5"/>
      <c r="M31" s="5"/>
    </row>
    <row r="32" spans="1:24">
      <c r="L32" s="5"/>
      <c r="M32" s="5"/>
    </row>
    <row r="33" spans="12:13">
      <c r="L33" s="5"/>
      <c r="M33" s="5"/>
    </row>
    <row r="34" spans="12:13">
      <c r="L34" s="5"/>
      <c r="M34" s="5"/>
    </row>
    <row r="35" spans="12:13">
      <c r="L35" s="5"/>
      <c r="M35" s="5"/>
    </row>
    <row r="36" spans="12:13">
      <c r="L36" s="5"/>
      <c r="M36" s="5"/>
    </row>
    <row r="37" spans="12:13">
      <c r="L37" s="5"/>
      <c r="M37" s="5"/>
    </row>
    <row r="38" spans="12:13">
      <c r="L38" s="5"/>
      <c r="M38" s="5"/>
    </row>
    <row r="39" spans="12:13">
      <c r="L39" s="5"/>
      <c r="M39" s="5"/>
    </row>
  </sheetData>
  <mergeCells count="1">
    <mergeCell ref="Q4:Q13"/>
  </mergeCells>
  <pageMargins left="0.511811024" right="0.511811024" top="0.78740157499999996" bottom="0.78740157499999996" header="0.31496062000000002" footer="0.31496062000000002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J59"/>
  <sheetViews>
    <sheetView zoomScale="80" zoomScaleNormal="80" workbookViewId="0">
      <selection activeCell="J20" sqref="J20:J21"/>
    </sheetView>
  </sheetViews>
  <sheetFormatPr defaultColWidth="9.140625" defaultRowHeight="15"/>
  <cols>
    <col min="1" max="1" width="4" style="78" customWidth="1"/>
    <col min="2" max="2" width="14.7109375" style="5" customWidth="1"/>
    <col min="3" max="3" width="10.7109375" style="8" customWidth="1"/>
    <col min="4" max="4" width="12.140625" style="8" customWidth="1"/>
    <col min="5" max="5" width="12" style="8" customWidth="1"/>
    <col min="6" max="6" width="13" style="8" customWidth="1"/>
    <col min="7" max="7" width="12.140625" style="8" customWidth="1"/>
    <col min="8" max="8" width="10.28515625" style="8" customWidth="1"/>
    <col min="9" max="9" width="12.42578125" style="9" customWidth="1"/>
    <col min="10" max="10" width="20.28515625" style="10" customWidth="1"/>
    <col min="11" max="11" width="20" style="10" customWidth="1"/>
    <col min="12" max="12" width="17.7109375" style="10" customWidth="1"/>
    <col min="13" max="13" width="16.85546875" style="10" customWidth="1"/>
    <col min="14" max="14" width="19.28515625" style="10" customWidth="1"/>
    <col min="15" max="15" width="19.85546875" style="10" customWidth="1"/>
    <col min="16" max="16" width="13.85546875" style="10" customWidth="1"/>
    <col min="17" max="17" width="15.140625" style="10" bestFit="1" customWidth="1"/>
    <col min="18" max="21" width="14" style="10" customWidth="1"/>
    <col min="22" max="22" width="13" style="10" customWidth="1"/>
    <col min="23" max="23" width="15.85546875" style="10" customWidth="1"/>
    <col min="24" max="25" width="19.85546875" style="10" customWidth="1"/>
    <col min="26" max="27" width="14.5703125" style="10" customWidth="1"/>
    <col min="28" max="28" width="11.7109375" style="10" customWidth="1"/>
    <col min="29" max="29" width="12.7109375" style="5" customWidth="1"/>
    <col min="30" max="30" width="15.42578125" style="5" bestFit="1" customWidth="1"/>
    <col min="31" max="31" width="11.140625" style="5" customWidth="1"/>
    <col min="32" max="32" width="11" style="5" customWidth="1"/>
    <col min="33" max="16384" width="9.140625" style="5"/>
  </cols>
  <sheetData>
    <row r="1" spans="1:60" ht="27.6" customHeight="1">
      <c r="A1" s="134" t="s">
        <v>91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60" s="53" customFormat="1" ht="17.100000000000001" customHeight="1">
      <c r="A2" s="123" t="s">
        <v>92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91"/>
      <c r="T2" s="91"/>
      <c r="U2" s="91"/>
      <c r="V2" s="92"/>
      <c r="W2" s="93"/>
      <c r="X2" s="93"/>
      <c r="Y2" s="168"/>
      <c r="Z2" s="168"/>
      <c r="AA2" s="168"/>
      <c r="AB2" s="168"/>
      <c r="AC2" s="168"/>
      <c r="AD2" s="168"/>
      <c r="AE2" s="168"/>
      <c r="AF2" s="168"/>
      <c r="AG2" s="93"/>
      <c r="AH2" s="93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</row>
    <row r="3" spans="1:60" s="90" customFormat="1" ht="17.100000000000001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91"/>
      <c r="T3" s="91"/>
      <c r="U3" s="91"/>
      <c r="V3" s="92"/>
      <c r="W3" s="93"/>
      <c r="X3" s="93"/>
      <c r="Y3" s="114"/>
      <c r="Z3" s="114"/>
      <c r="AA3" s="114"/>
      <c r="AB3" s="114"/>
      <c r="AC3" s="114"/>
      <c r="AD3" s="114"/>
      <c r="AE3" s="114"/>
      <c r="AF3" s="114"/>
      <c r="AG3" s="93"/>
      <c r="AH3" s="93"/>
    </row>
    <row r="4" spans="1:60" s="54" customFormat="1" ht="15.75">
      <c r="A4" s="111"/>
      <c r="B4" s="135" t="s">
        <v>80</v>
      </c>
      <c r="C4" s="135"/>
      <c r="D4" s="135"/>
      <c r="E4" s="135"/>
      <c r="F4" s="135"/>
      <c r="G4" s="135"/>
      <c r="H4" s="135"/>
      <c r="I4" s="135"/>
      <c r="J4" s="135"/>
      <c r="K4" s="135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</row>
    <row r="5" spans="1:60" s="54" customFormat="1" ht="16.5" thickBot="1">
      <c r="A5" s="111"/>
      <c r="B5" s="96"/>
      <c r="C5" s="94"/>
      <c r="D5" s="94"/>
      <c r="E5" s="94"/>
      <c r="F5" s="94"/>
      <c r="G5" s="94"/>
      <c r="H5" s="94"/>
      <c r="I5" s="95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</row>
    <row r="6" spans="1:60" s="54" customFormat="1" ht="16.5" thickBot="1">
      <c r="A6" s="111"/>
      <c r="B6" s="170" t="s">
        <v>97</v>
      </c>
      <c r="C6" s="171"/>
      <c r="D6" s="171"/>
      <c r="E6" s="171"/>
      <c r="F6" s="171"/>
      <c r="G6" s="171"/>
      <c r="H6" s="171"/>
      <c r="I6" s="171"/>
      <c r="J6" s="171"/>
      <c r="K6" s="172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</row>
    <row r="7" spans="1:60" s="54" customFormat="1" ht="15.75">
      <c r="A7" s="111"/>
      <c r="B7" s="88"/>
      <c r="C7" s="88"/>
      <c r="D7" s="88"/>
      <c r="E7" s="88"/>
      <c r="F7" s="88"/>
      <c r="G7" s="88"/>
      <c r="H7" s="88"/>
      <c r="I7" s="88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</row>
    <row r="8" spans="1:60" s="54" customFormat="1" ht="15.75">
      <c r="A8" s="111"/>
      <c r="B8" s="88"/>
      <c r="C8" s="88"/>
      <c r="D8" s="88"/>
      <c r="E8" s="88"/>
      <c r="F8" s="88"/>
      <c r="G8" s="88"/>
      <c r="H8" s="88"/>
      <c r="I8" s="88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</row>
    <row r="9" spans="1:60" s="54" customFormat="1" ht="15.75">
      <c r="A9" s="111"/>
      <c r="B9" s="88"/>
      <c r="C9" s="173" t="s">
        <v>93</v>
      </c>
      <c r="D9" s="173"/>
      <c r="E9" s="173"/>
      <c r="F9" s="58">
        <v>7.6292999999999997</v>
      </c>
      <c r="G9" s="88"/>
      <c r="H9" s="84" t="s">
        <v>79</v>
      </c>
      <c r="I9" s="85"/>
      <c r="J9" s="86"/>
      <c r="K9" s="86"/>
      <c r="L9" s="87"/>
      <c r="M9" s="87"/>
      <c r="N9" s="87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</row>
    <row r="10" spans="1:60" s="54" customFormat="1" ht="15.75">
      <c r="A10" s="111"/>
      <c r="B10" s="88"/>
      <c r="C10" s="169" t="s">
        <v>53</v>
      </c>
      <c r="D10" s="169"/>
      <c r="E10" s="169"/>
      <c r="F10" s="38">
        <f>F9/10</f>
        <v>0.76293</v>
      </c>
      <c r="G10" s="88"/>
      <c r="H10" s="174" t="s">
        <v>81</v>
      </c>
      <c r="I10" s="174"/>
      <c r="J10" s="174"/>
      <c r="K10" s="174"/>
      <c r="L10" s="174"/>
      <c r="M10" s="174"/>
      <c r="N10" s="174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</row>
    <row r="11" spans="1:60" s="54" customFormat="1" ht="15.75">
      <c r="A11" s="111"/>
      <c r="B11" s="88"/>
      <c r="C11" s="97"/>
      <c r="D11" s="97"/>
      <c r="E11" s="97"/>
      <c r="F11" s="97"/>
      <c r="G11" s="88"/>
      <c r="H11" s="174"/>
      <c r="I11" s="174"/>
      <c r="J11" s="174"/>
      <c r="K11" s="174"/>
      <c r="L11" s="174"/>
      <c r="M11" s="174"/>
      <c r="N11" s="174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</row>
    <row r="12" spans="1:60" s="54" customFormat="1" ht="15.75">
      <c r="A12" s="111"/>
      <c r="B12" s="88"/>
      <c r="C12" s="173" t="s">
        <v>94</v>
      </c>
      <c r="D12" s="173"/>
      <c r="E12" s="173"/>
      <c r="F12" s="58">
        <v>7.6292999999999997</v>
      </c>
      <c r="G12" s="88"/>
      <c r="H12" s="174"/>
      <c r="I12" s="174"/>
      <c r="J12" s="174"/>
      <c r="K12" s="174"/>
      <c r="L12" s="174"/>
      <c r="M12" s="174"/>
      <c r="N12" s="174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</row>
    <row r="13" spans="1:60" s="54" customFormat="1" ht="15.75" customHeight="1">
      <c r="A13" s="111"/>
      <c r="B13" s="88"/>
      <c r="C13" s="169" t="s">
        <v>59</v>
      </c>
      <c r="D13" s="169"/>
      <c r="E13" s="169"/>
      <c r="F13" s="38">
        <f>F12/10</f>
        <v>0.76293</v>
      </c>
      <c r="G13" s="88"/>
      <c r="H13" s="174" t="s">
        <v>82</v>
      </c>
      <c r="I13" s="174"/>
      <c r="J13" s="174"/>
      <c r="K13" s="174"/>
      <c r="L13" s="174"/>
      <c r="M13" s="174"/>
      <c r="N13" s="174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</row>
    <row r="14" spans="1:60" s="54" customFormat="1" ht="15.75">
      <c r="A14" s="111"/>
      <c r="B14" s="88"/>
      <c r="C14" s="98"/>
      <c r="D14" s="97"/>
      <c r="E14" s="97"/>
      <c r="F14" s="97"/>
      <c r="G14" s="88"/>
      <c r="H14" s="113"/>
      <c r="I14" s="113"/>
      <c r="J14" s="113"/>
      <c r="K14" s="113"/>
      <c r="L14" s="113"/>
      <c r="M14" s="113"/>
      <c r="N14" s="113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</row>
    <row r="15" spans="1:60" s="54" customFormat="1" ht="15.75">
      <c r="A15" s="111"/>
      <c r="B15" s="88"/>
      <c r="C15" s="173" t="s">
        <v>95</v>
      </c>
      <c r="D15" s="173"/>
      <c r="E15" s="173"/>
      <c r="F15" s="58"/>
      <c r="G15" s="88"/>
      <c r="H15" s="113"/>
      <c r="I15" s="113"/>
      <c r="J15" s="113"/>
      <c r="K15" s="113"/>
      <c r="L15" s="113"/>
      <c r="M15" s="113"/>
      <c r="N15" s="113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</row>
    <row r="16" spans="1:60" s="54" customFormat="1" ht="15.75">
      <c r="A16" s="111"/>
      <c r="B16" s="88"/>
      <c r="C16" s="169" t="s">
        <v>60</v>
      </c>
      <c r="D16" s="169"/>
      <c r="E16" s="169"/>
      <c r="F16" s="38">
        <f>F15/10</f>
        <v>0</v>
      </c>
      <c r="G16" s="88"/>
      <c r="H16" s="113"/>
      <c r="I16" s="113"/>
      <c r="J16" s="113"/>
      <c r="K16" s="113"/>
      <c r="L16" s="113"/>
      <c r="M16" s="113"/>
      <c r="N16" s="113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</row>
    <row r="17" spans="1:62" s="54" customFormat="1" ht="15.75">
      <c r="A17" s="111"/>
      <c r="B17" s="88"/>
      <c r="C17" s="98"/>
      <c r="D17" s="98"/>
      <c r="E17" s="98"/>
      <c r="F17" s="97"/>
      <c r="G17" s="88"/>
      <c r="H17" s="113"/>
      <c r="I17" s="113"/>
      <c r="J17" s="113"/>
      <c r="K17" s="113"/>
      <c r="L17" s="113"/>
      <c r="M17" s="113"/>
      <c r="N17" s="113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</row>
    <row r="18" spans="1:62" s="53" customFormat="1" ht="15.75" thickBot="1">
      <c r="A18" s="90"/>
      <c r="B18" s="90"/>
      <c r="C18" s="91"/>
      <c r="D18" s="91"/>
      <c r="E18" s="91"/>
      <c r="F18" s="91"/>
      <c r="G18" s="91"/>
      <c r="H18" s="91"/>
      <c r="I18" s="92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</row>
    <row r="19" spans="1:62" ht="75">
      <c r="B19" s="63" t="s">
        <v>61</v>
      </c>
      <c r="C19" s="64" t="s">
        <v>58</v>
      </c>
      <c r="D19" s="64" t="s">
        <v>57</v>
      </c>
      <c r="E19" s="64" t="s">
        <v>102</v>
      </c>
      <c r="F19" s="64" t="s">
        <v>103</v>
      </c>
      <c r="G19" s="64" t="s">
        <v>54</v>
      </c>
      <c r="H19" s="64" t="s">
        <v>20</v>
      </c>
      <c r="I19" s="65" t="s">
        <v>64</v>
      </c>
      <c r="J19" s="66" t="s">
        <v>65</v>
      </c>
      <c r="K19" s="66" t="s">
        <v>66</v>
      </c>
      <c r="L19" s="66" t="s">
        <v>96</v>
      </c>
      <c r="M19" s="66" t="s">
        <v>67</v>
      </c>
      <c r="N19" s="66" t="s">
        <v>63</v>
      </c>
      <c r="O19" s="66" t="s">
        <v>62</v>
      </c>
      <c r="P19" s="104" t="s">
        <v>83</v>
      </c>
      <c r="Q19" s="104" t="s">
        <v>85</v>
      </c>
      <c r="R19" s="104" t="s">
        <v>86</v>
      </c>
      <c r="S19" s="117" t="s">
        <v>84</v>
      </c>
      <c r="T19" s="66" t="s">
        <v>87</v>
      </c>
      <c r="U19" s="66" t="s">
        <v>88</v>
      </c>
      <c r="V19" s="66" t="s">
        <v>98</v>
      </c>
      <c r="W19" s="66" t="s">
        <v>99</v>
      </c>
      <c r="X19" s="66" t="s">
        <v>100</v>
      </c>
      <c r="Y19" s="66" t="s">
        <v>101</v>
      </c>
      <c r="Z19" s="66" t="s">
        <v>70</v>
      </c>
      <c r="AA19" s="66" t="s">
        <v>71</v>
      </c>
      <c r="AB19" s="66" t="s">
        <v>72</v>
      </c>
      <c r="AC19" s="66" t="s">
        <v>76</v>
      </c>
      <c r="AD19" s="66" t="s">
        <v>73</v>
      </c>
      <c r="AE19" s="66" t="s">
        <v>89</v>
      </c>
      <c r="AF19" s="104" t="s">
        <v>90</v>
      </c>
      <c r="AG19" s="66" t="s">
        <v>74</v>
      </c>
      <c r="AH19" s="67" t="s">
        <v>75</v>
      </c>
      <c r="AI19" s="79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</row>
    <row r="20" spans="1:62">
      <c r="B20" s="141" t="s">
        <v>48</v>
      </c>
      <c r="C20" s="143">
        <f>$F$10</f>
        <v>0.76293</v>
      </c>
      <c r="D20" s="145">
        <f>C20*H20</f>
        <v>0</v>
      </c>
      <c r="E20" s="147">
        <f>$F$13</f>
        <v>0.76293</v>
      </c>
      <c r="F20" s="147">
        <f>$F$16</f>
        <v>0</v>
      </c>
      <c r="G20" s="145">
        <f>((E20-F20)/E20)*100</f>
        <v>100</v>
      </c>
      <c r="H20" s="145">
        <f>(100-G20)/100</f>
        <v>0</v>
      </c>
      <c r="I20" s="150">
        <v>0.01</v>
      </c>
      <c r="J20" s="138">
        <f>C20/I20</f>
        <v>76.292999999999992</v>
      </c>
      <c r="K20" s="138">
        <f>D20/I20</f>
        <v>0</v>
      </c>
      <c r="L20" s="153">
        <v>987</v>
      </c>
      <c r="M20" s="136">
        <f>L20/10</f>
        <v>98.7</v>
      </c>
      <c r="N20" s="138" t="e">
        <f>M31/K20</f>
        <v>#DIV/0!</v>
      </c>
      <c r="O20" s="138">
        <f>K20/M31</f>
        <v>0</v>
      </c>
      <c r="P20" s="55">
        <v>6.1</v>
      </c>
      <c r="Q20" s="138">
        <f>AVERAGE(P20:P21)</f>
        <v>6.05</v>
      </c>
      <c r="R20" s="56">
        <v>0</v>
      </c>
      <c r="S20" s="118">
        <v>3.8</v>
      </c>
      <c r="T20" s="138">
        <f>AVERAGE(S20:S21)</f>
        <v>3.7</v>
      </c>
      <c r="U20" s="56">
        <v>4</v>
      </c>
      <c r="V20" s="158">
        <v>23.35</v>
      </c>
      <c r="W20" s="160">
        <f>V20/5</f>
        <v>4.67</v>
      </c>
      <c r="X20" s="158">
        <v>23</v>
      </c>
      <c r="Y20" s="160">
        <f>X20/5</f>
        <v>4.5999999999999996</v>
      </c>
      <c r="Z20" s="56">
        <v>2.4</v>
      </c>
      <c r="AA20" s="138">
        <f>AVERAGE(Z20:Z21)</f>
        <v>2.3499999999999996</v>
      </c>
      <c r="AB20" s="55">
        <v>92.6</v>
      </c>
      <c r="AC20" s="56">
        <v>7.9</v>
      </c>
      <c r="AD20" s="57">
        <f>100-AC20</f>
        <v>92.1</v>
      </c>
      <c r="AE20" s="136" t="e">
        <f>(((Q20*9.807)/15)/(K20)*1000)</f>
        <v>#DIV/0!</v>
      </c>
      <c r="AF20" s="136" t="e">
        <f>(((T20*9.807)/15)/(K20)*1000)</f>
        <v>#DIV/0!</v>
      </c>
      <c r="AG20" s="136" t="e">
        <f>((Y20*9.807*16))/K20</f>
        <v>#DIV/0!</v>
      </c>
      <c r="AH20" s="156" t="e">
        <f>(AA20*98.07)/K20</f>
        <v>#DIV/0!</v>
      </c>
      <c r="AI20" s="62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</row>
    <row r="21" spans="1:62">
      <c r="B21" s="166"/>
      <c r="C21" s="167"/>
      <c r="D21" s="149"/>
      <c r="E21" s="147"/>
      <c r="F21" s="147"/>
      <c r="G21" s="149"/>
      <c r="H21" s="149"/>
      <c r="I21" s="151"/>
      <c r="J21" s="152"/>
      <c r="K21" s="152"/>
      <c r="L21" s="154"/>
      <c r="M21" s="137"/>
      <c r="N21" s="152"/>
      <c r="O21" s="152"/>
      <c r="P21" s="55">
        <v>6</v>
      </c>
      <c r="Q21" s="152"/>
      <c r="R21" s="56">
        <v>0</v>
      </c>
      <c r="S21" s="119">
        <v>3.6</v>
      </c>
      <c r="T21" s="152"/>
      <c r="U21" s="116">
        <v>3.5</v>
      </c>
      <c r="V21" s="163"/>
      <c r="W21" s="164"/>
      <c r="X21" s="163"/>
      <c r="Y21" s="164"/>
      <c r="Z21" s="56">
        <v>2.2999999999999998</v>
      </c>
      <c r="AA21" s="152"/>
      <c r="AB21" s="55">
        <v>92.6</v>
      </c>
      <c r="AC21" s="56">
        <v>8</v>
      </c>
      <c r="AD21" s="57">
        <f t="shared" ref="AD21:AD29" si="0">100-AC21</f>
        <v>92</v>
      </c>
      <c r="AE21" s="137"/>
      <c r="AF21" s="137"/>
      <c r="AG21" s="137"/>
      <c r="AH21" s="162"/>
      <c r="AI21" s="62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</row>
    <row r="22" spans="1:62">
      <c r="B22" s="141" t="s">
        <v>49</v>
      </c>
      <c r="C22" s="143">
        <f>$F$10</f>
        <v>0.76293</v>
      </c>
      <c r="D22" s="145">
        <f>C22*H22</f>
        <v>0</v>
      </c>
      <c r="E22" s="147">
        <f>$F$13</f>
        <v>0.76293</v>
      </c>
      <c r="F22" s="147">
        <f>$F$16</f>
        <v>0</v>
      </c>
      <c r="G22" s="145">
        <f>((E22-F22)/E22)*100</f>
        <v>100</v>
      </c>
      <c r="H22" s="145">
        <f>(100-G22)/100</f>
        <v>0</v>
      </c>
      <c r="I22" s="150">
        <v>0.01</v>
      </c>
      <c r="J22" s="138">
        <f>C22/I22</f>
        <v>76.292999999999992</v>
      </c>
      <c r="K22" s="138">
        <f>D22/I22</f>
        <v>0</v>
      </c>
      <c r="L22" s="153">
        <v>988</v>
      </c>
      <c r="M22" s="136">
        <f>L22/10</f>
        <v>98.8</v>
      </c>
      <c r="N22" s="138" t="e">
        <f>M22/K22</f>
        <v>#DIV/0!</v>
      </c>
      <c r="O22" s="138">
        <f>K22/M22</f>
        <v>0</v>
      </c>
      <c r="P22" s="55">
        <v>6.25</v>
      </c>
      <c r="Q22" s="138">
        <f>AVERAGE(P22:P23)</f>
        <v>6.0750000000000002</v>
      </c>
      <c r="R22" s="56">
        <v>0</v>
      </c>
      <c r="S22" s="119">
        <v>4</v>
      </c>
      <c r="T22" s="138">
        <f t="shared" ref="T22" si="1">AVERAGE(S22:S23)</f>
        <v>3.9</v>
      </c>
      <c r="U22" s="115">
        <v>4</v>
      </c>
      <c r="V22" s="158">
        <v>22.1</v>
      </c>
      <c r="W22" s="160">
        <f>V22/5</f>
        <v>4.42</v>
      </c>
      <c r="X22" s="158">
        <v>22.4</v>
      </c>
      <c r="Y22" s="160">
        <f>X22/5</f>
        <v>4.4799999999999995</v>
      </c>
      <c r="Z22" s="56">
        <v>2.1</v>
      </c>
      <c r="AA22" s="138">
        <f>AVERAGE(Z22:Z23)</f>
        <v>2.25</v>
      </c>
      <c r="AB22" s="55">
        <v>92.5</v>
      </c>
      <c r="AC22" s="56">
        <v>8</v>
      </c>
      <c r="AD22" s="57">
        <f t="shared" si="0"/>
        <v>92</v>
      </c>
      <c r="AE22" s="136" t="e">
        <f>(((Q22*9.807)/15)/(K22)*1000)</f>
        <v>#DIV/0!</v>
      </c>
      <c r="AF22" s="136" t="e">
        <f>(((T22*9.807)/15)/(K22)*1000)</f>
        <v>#DIV/0!</v>
      </c>
      <c r="AG22" s="136" t="e">
        <f>((Y22*9.807*16))/K22</f>
        <v>#DIV/0!</v>
      </c>
      <c r="AH22" s="156" t="e">
        <f>(AA22*98.07)/K22</f>
        <v>#DIV/0!</v>
      </c>
      <c r="AI22" s="62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</row>
    <row r="23" spans="1:62">
      <c r="B23" s="166"/>
      <c r="C23" s="167"/>
      <c r="D23" s="149"/>
      <c r="E23" s="147"/>
      <c r="F23" s="147"/>
      <c r="G23" s="149"/>
      <c r="H23" s="149"/>
      <c r="I23" s="151"/>
      <c r="J23" s="152"/>
      <c r="K23" s="152"/>
      <c r="L23" s="154"/>
      <c r="M23" s="137"/>
      <c r="N23" s="152"/>
      <c r="O23" s="152"/>
      <c r="P23" s="55">
        <v>5.9</v>
      </c>
      <c r="Q23" s="152"/>
      <c r="R23" s="56">
        <v>0</v>
      </c>
      <c r="S23" s="120">
        <v>3.8</v>
      </c>
      <c r="T23" s="152"/>
      <c r="U23" s="56">
        <v>4</v>
      </c>
      <c r="V23" s="163"/>
      <c r="W23" s="164"/>
      <c r="X23" s="163"/>
      <c r="Y23" s="164"/>
      <c r="Z23" s="56">
        <v>2.4</v>
      </c>
      <c r="AA23" s="152"/>
      <c r="AB23" s="55">
        <v>93</v>
      </c>
      <c r="AC23" s="56">
        <v>7.7</v>
      </c>
      <c r="AD23" s="57">
        <f t="shared" si="0"/>
        <v>92.3</v>
      </c>
      <c r="AE23" s="137"/>
      <c r="AF23" s="137"/>
      <c r="AG23" s="137"/>
      <c r="AH23" s="162"/>
      <c r="AI23" s="62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</row>
    <row r="24" spans="1:62">
      <c r="B24" s="141" t="s">
        <v>50</v>
      </c>
      <c r="C24" s="143">
        <f>$F$10</f>
        <v>0.76293</v>
      </c>
      <c r="D24" s="145">
        <f>C24*H24</f>
        <v>0</v>
      </c>
      <c r="E24" s="147">
        <f>$F$13</f>
        <v>0.76293</v>
      </c>
      <c r="F24" s="147">
        <f>$F$16</f>
        <v>0</v>
      </c>
      <c r="G24" s="145">
        <f>((E24-F24)/E24)*100</f>
        <v>100</v>
      </c>
      <c r="H24" s="145">
        <f>(100-G24)/100</f>
        <v>0</v>
      </c>
      <c r="I24" s="150">
        <v>0.01</v>
      </c>
      <c r="J24" s="138">
        <f>C24/I24</f>
        <v>76.292999999999992</v>
      </c>
      <c r="K24" s="138">
        <f>D24/I24</f>
        <v>0</v>
      </c>
      <c r="L24" s="153">
        <v>989</v>
      </c>
      <c r="M24" s="136">
        <f>L24/10</f>
        <v>98.9</v>
      </c>
      <c r="N24" s="138" t="e">
        <f>M24/K24</f>
        <v>#DIV/0!</v>
      </c>
      <c r="O24" s="138">
        <f>K24/M24</f>
        <v>0</v>
      </c>
      <c r="P24" s="55">
        <v>6.2</v>
      </c>
      <c r="Q24" s="138">
        <f>AVERAGE(P24:P25)</f>
        <v>6.3000000000000007</v>
      </c>
      <c r="R24" s="56">
        <v>0</v>
      </c>
      <c r="S24" s="119">
        <v>4</v>
      </c>
      <c r="T24" s="138">
        <f t="shared" ref="T24" si="2">AVERAGE(S24:S25)</f>
        <v>3.85</v>
      </c>
      <c r="U24" s="115">
        <v>4.5</v>
      </c>
      <c r="V24" s="158">
        <v>20.8</v>
      </c>
      <c r="W24" s="160">
        <f>V24/5</f>
        <v>4.16</v>
      </c>
      <c r="X24" s="158">
        <v>22</v>
      </c>
      <c r="Y24" s="160">
        <f>X24/5</f>
        <v>4.4000000000000004</v>
      </c>
      <c r="Z24" s="56">
        <v>2.1</v>
      </c>
      <c r="AA24" s="138">
        <f>AVERAGE(Z24:Z25)</f>
        <v>2.25</v>
      </c>
      <c r="AB24" s="55">
        <v>92.9</v>
      </c>
      <c r="AC24" s="56">
        <v>7.7</v>
      </c>
      <c r="AD24" s="57">
        <f t="shared" si="0"/>
        <v>92.3</v>
      </c>
      <c r="AE24" s="136" t="e">
        <f>(((Q24*9.807)/15)/(K24)*1000)</f>
        <v>#DIV/0!</v>
      </c>
      <c r="AF24" s="136" t="e">
        <f>(((T24*9.807)/15)/(K24)*1000)</f>
        <v>#DIV/0!</v>
      </c>
      <c r="AG24" s="136" t="e">
        <f>((Y24*9.807*16))/K24</f>
        <v>#DIV/0!</v>
      </c>
      <c r="AH24" s="156" t="e">
        <f>(AA24*98.07)/K24</f>
        <v>#DIV/0!</v>
      </c>
      <c r="AI24" s="62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</row>
    <row r="25" spans="1:62">
      <c r="B25" s="166"/>
      <c r="C25" s="167"/>
      <c r="D25" s="149"/>
      <c r="E25" s="147"/>
      <c r="F25" s="147"/>
      <c r="G25" s="149"/>
      <c r="H25" s="149"/>
      <c r="I25" s="151"/>
      <c r="J25" s="152"/>
      <c r="K25" s="152"/>
      <c r="L25" s="154"/>
      <c r="M25" s="137"/>
      <c r="N25" s="152"/>
      <c r="O25" s="152"/>
      <c r="P25" s="55">
        <v>6.4</v>
      </c>
      <c r="Q25" s="152"/>
      <c r="R25" s="56">
        <v>0</v>
      </c>
      <c r="S25" s="120">
        <v>3.7</v>
      </c>
      <c r="T25" s="152"/>
      <c r="U25" s="56">
        <v>3.5</v>
      </c>
      <c r="V25" s="163"/>
      <c r="W25" s="164"/>
      <c r="X25" s="163"/>
      <c r="Y25" s="164"/>
      <c r="Z25" s="56">
        <v>2.4</v>
      </c>
      <c r="AA25" s="152"/>
      <c r="AB25" s="55">
        <v>93.1</v>
      </c>
      <c r="AC25" s="56">
        <v>8</v>
      </c>
      <c r="AD25" s="57">
        <f t="shared" si="0"/>
        <v>92</v>
      </c>
      <c r="AE25" s="137"/>
      <c r="AF25" s="137"/>
      <c r="AG25" s="137"/>
      <c r="AH25" s="162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</row>
    <row r="26" spans="1:62">
      <c r="B26" s="141" t="s">
        <v>51</v>
      </c>
      <c r="C26" s="143">
        <f>$F$10</f>
        <v>0.76293</v>
      </c>
      <c r="D26" s="145">
        <f>C26*H26</f>
        <v>0</v>
      </c>
      <c r="E26" s="147">
        <f>$F$13</f>
        <v>0.76293</v>
      </c>
      <c r="F26" s="147">
        <f>$F$16</f>
        <v>0</v>
      </c>
      <c r="G26" s="145">
        <f>((E26-F26)/E26)*100</f>
        <v>100</v>
      </c>
      <c r="H26" s="145">
        <f>(100-G26)/100</f>
        <v>0</v>
      </c>
      <c r="I26" s="150">
        <v>0.01</v>
      </c>
      <c r="J26" s="138">
        <f>C26/I26</f>
        <v>76.292999999999992</v>
      </c>
      <c r="K26" s="138">
        <f>D26/I26</f>
        <v>0</v>
      </c>
      <c r="L26" s="153">
        <v>989</v>
      </c>
      <c r="M26" s="136">
        <f>L26/10</f>
        <v>98.9</v>
      </c>
      <c r="N26" s="138" t="e">
        <f>M26/K26</f>
        <v>#DIV/0!</v>
      </c>
      <c r="O26" s="138">
        <f>K26/M26</f>
        <v>0</v>
      </c>
      <c r="P26" s="55">
        <v>5.8</v>
      </c>
      <c r="Q26" s="138">
        <f>AVERAGE(P26:P27)</f>
        <v>6.35</v>
      </c>
      <c r="R26" s="56">
        <v>0</v>
      </c>
      <c r="S26" s="118">
        <v>3.7</v>
      </c>
      <c r="T26" s="138">
        <f t="shared" ref="T26" si="3">AVERAGE(S26:S27)</f>
        <v>3.75</v>
      </c>
      <c r="U26" s="115">
        <v>3.5</v>
      </c>
      <c r="V26" s="158">
        <v>20.6</v>
      </c>
      <c r="W26" s="160">
        <f>V26/5</f>
        <v>4.12</v>
      </c>
      <c r="X26" s="158">
        <v>21</v>
      </c>
      <c r="Y26" s="160">
        <f>X26/5</f>
        <v>4.2</v>
      </c>
      <c r="Z26" s="55">
        <v>2.5499999999999998</v>
      </c>
      <c r="AA26" s="138">
        <f>AVERAGE(Z26:Z27)</f>
        <v>2.4749999999999996</v>
      </c>
      <c r="AB26" s="55">
        <v>93</v>
      </c>
      <c r="AC26" s="56">
        <v>7.9</v>
      </c>
      <c r="AD26" s="57">
        <f t="shared" si="0"/>
        <v>92.1</v>
      </c>
      <c r="AE26" s="136" t="e">
        <f>(((Q26*9.807)/15)/(K26)*1000)</f>
        <v>#DIV/0!</v>
      </c>
      <c r="AF26" s="136" t="e">
        <f>(((T26*9.807)/15)/(K26)*1000)</f>
        <v>#DIV/0!</v>
      </c>
      <c r="AG26" s="136" t="e">
        <f>((Y26*9.807*16))/K26</f>
        <v>#DIV/0!</v>
      </c>
      <c r="AH26" s="156" t="e">
        <f>(AA26*98.07)/K26</f>
        <v>#DIV/0!</v>
      </c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</row>
    <row r="27" spans="1:62">
      <c r="B27" s="166"/>
      <c r="C27" s="167"/>
      <c r="D27" s="149"/>
      <c r="E27" s="147"/>
      <c r="F27" s="147"/>
      <c r="G27" s="149"/>
      <c r="H27" s="149"/>
      <c r="I27" s="151"/>
      <c r="J27" s="152"/>
      <c r="K27" s="152"/>
      <c r="L27" s="154"/>
      <c r="M27" s="137"/>
      <c r="N27" s="152"/>
      <c r="O27" s="152"/>
      <c r="P27" s="55">
        <v>6.9</v>
      </c>
      <c r="Q27" s="152"/>
      <c r="R27" s="56">
        <v>0</v>
      </c>
      <c r="S27" s="119">
        <v>3.8</v>
      </c>
      <c r="T27" s="152"/>
      <c r="U27" s="56">
        <v>4</v>
      </c>
      <c r="V27" s="163"/>
      <c r="W27" s="164"/>
      <c r="X27" s="163"/>
      <c r="Y27" s="164"/>
      <c r="Z27" s="56">
        <v>2.4</v>
      </c>
      <c r="AA27" s="152"/>
      <c r="AB27" s="55">
        <v>92.4</v>
      </c>
      <c r="AC27" s="56">
        <v>8.1</v>
      </c>
      <c r="AD27" s="57">
        <f t="shared" si="0"/>
        <v>91.9</v>
      </c>
      <c r="AE27" s="137"/>
      <c r="AF27" s="137"/>
      <c r="AG27" s="137"/>
      <c r="AH27" s="162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</row>
    <row r="28" spans="1:62">
      <c r="B28" s="141" t="s">
        <v>52</v>
      </c>
      <c r="C28" s="143">
        <f>$F$10</f>
        <v>0.76293</v>
      </c>
      <c r="D28" s="145">
        <f>C28*H28</f>
        <v>0</v>
      </c>
      <c r="E28" s="147">
        <f>$F$13</f>
        <v>0.76293</v>
      </c>
      <c r="F28" s="147">
        <f>$F$16</f>
        <v>0</v>
      </c>
      <c r="G28" s="145">
        <f>((E28-F28)/E28)*100</f>
        <v>100</v>
      </c>
      <c r="H28" s="145">
        <f>(100-G28)/100</f>
        <v>0</v>
      </c>
      <c r="I28" s="150">
        <v>0.01</v>
      </c>
      <c r="J28" s="138">
        <f>C28/I28</f>
        <v>76.292999999999992</v>
      </c>
      <c r="K28" s="138">
        <f>D28/I28</f>
        <v>0</v>
      </c>
      <c r="L28" s="153">
        <v>994</v>
      </c>
      <c r="M28" s="136">
        <f>L28/10</f>
        <v>99.4</v>
      </c>
      <c r="N28" s="138" t="e">
        <f>M28/K28</f>
        <v>#DIV/0!</v>
      </c>
      <c r="O28" s="138">
        <f>K28/M28</f>
        <v>0</v>
      </c>
      <c r="P28" s="55">
        <v>5.7</v>
      </c>
      <c r="Q28" s="138">
        <f>AVERAGE(P28:P29)</f>
        <v>5.3000000000000007</v>
      </c>
      <c r="R28" s="56">
        <v>0</v>
      </c>
      <c r="S28" s="118">
        <v>3.8</v>
      </c>
      <c r="T28" s="138">
        <f t="shared" ref="T28" si="4">AVERAGE(S28:S29)</f>
        <v>3.7</v>
      </c>
      <c r="U28" s="115">
        <v>4.5</v>
      </c>
      <c r="V28" s="158">
        <v>19.75</v>
      </c>
      <c r="W28" s="160">
        <f>V28/5</f>
        <v>3.95</v>
      </c>
      <c r="X28" s="158">
        <v>20.95</v>
      </c>
      <c r="Y28" s="160">
        <f>X28/5</f>
        <v>4.1899999999999995</v>
      </c>
      <c r="Z28" s="56">
        <v>2.4</v>
      </c>
      <c r="AA28" s="138">
        <f>AVERAGE(Z28:Z29)</f>
        <v>2.3499999999999996</v>
      </c>
      <c r="AB28" s="55">
        <v>92.8</v>
      </c>
      <c r="AC28" s="56">
        <v>7.6</v>
      </c>
      <c r="AD28" s="57">
        <f t="shared" si="0"/>
        <v>92.4</v>
      </c>
      <c r="AE28" s="136" t="e">
        <f>(((Q28*9.807)/15)/(K28)*1000)</f>
        <v>#DIV/0!</v>
      </c>
      <c r="AF28" s="136" t="e">
        <f>(((T28*9.807)/15)/(K28)*1000)</f>
        <v>#DIV/0!</v>
      </c>
      <c r="AG28" s="136" t="e">
        <f>((Y28*9.807*16))/K28</f>
        <v>#DIV/0!</v>
      </c>
      <c r="AH28" s="156" t="e">
        <f>(AA28*98.07)/K28</f>
        <v>#DIV/0!</v>
      </c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</row>
    <row r="29" spans="1:62" ht="15.75" thickBot="1">
      <c r="B29" s="142"/>
      <c r="C29" s="144"/>
      <c r="D29" s="146"/>
      <c r="E29" s="148"/>
      <c r="F29" s="148"/>
      <c r="G29" s="146"/>
      <c r="H29" s="146"/>
      <c r="I29" s="155"/>
      <c r="J29" s="139"/>
      <c r="K29" s="139"/>
      <c r="L29" s="165"/>
      <c r="M29" s="140"/>
      <c r="N29" s="139"/>
      <c r="O29" s="139"/>
      <c r="P29" s="68">
        <v>4.9000000000000004</v>
      </c>
      <c r="Q29" s="139"/>
      <c r="R29" s="69">
        <v>0</v>
      </c>
      <c r="S29" s="121">
        <v>3.6</v>
      </c>
      <c r="T29" s="152"/>
      <c r="U29" s="69">
        <v>3</v>
      </c>
      <c r="V29" s="159"/>
      <c r="W29" s="161"/>
      <c r="X29" s="159"/>
      <c r="Y29" s="161"/>
      <c r="Z29" s="69">
        <v>2.2999999999999998</v>
      </c>
      <c r="AA29" s="139"/>
      <c r="AB29" s="55">
        <v>92.7</v>
      </c>
      <c r="AC29" s="69">
        <v>8.1</v>
      </c>
      <c r="AD29" s="70">
        <f t="shared" si="0"/>
        <v>91.9</v>
      </c>
      <c r="AE29" s="140"/>
      <c r="AF29" s="137"/>
      <c r="AG29" s="140"/>
      <c r="AH29" s="157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</row>
    <row r="30" spans="1:62" s="78" customFormat="1" ht="8.25" customHeight="1" thickBot="1">
      <c r="C30" s="59"/>
      <c r="D30" s="59"/>
      <c r="E30" s="59"/>
      <c r="F30" s="59"/>
      <c r="G30" s="59"/>
      <c r="H30" s="59"/>
      <c r="I30" s="60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1"/>
      <c r="AC30" s="61"/>
      <c r="AD30" s="61"/>
      <c r="AE30" s="62"/>
      <c r="AF30" s="62"/>
      <c r="AG30" s="62"/>
      <c r="AH30" s="62"/>
    </row>
    <row r="31" spans="1:62" s="14" customFormat="1">
      <c r="A31" s="78"/>
      <c r="B31" s="71" t="s">
        <v>42</v>
      </c>
      <c r="C31" s="72">
        <f t="shared" ref="C31:K31" si="5">AVERAGE(C20:C29)</f>
        <v>0.76293</v>
      </c>
      <c r="D31" s="72">
        <f t="shared" si="5"/>
        <v>0</v>
      </c>
      <c r="E31" s="72">
        <f t="shared" si="5"/>
        <v>0.76293</v>
      </c>
      <c r="F31" s="72">
        <f t="shared" si="5"/>
        <v>0</v>
      </c>
      <c r="G31" s="72">
        <f t="shared" si="5"/>
        <v>100</v>
      </c>
      <c r="H31" s="72">
        <f t="shared" si="5"/>
        <v>0</v>
      </c>
      <c r="I31" s="72">
        <f t="shared" si="5"/>
        <v>0.01</v>
      </c>
      <c r="J31" s="72">
        <f t="shared" si="5"/>
        <v>76.292999999999992</v>
      </c>
      <c r="K31" s="72">
        <f t="shared" si="5"/>
        <v>0</v>
      </c>
      <c r="L31" s="72"/>
      <c r="M31" s="72">
        <f t="shared" ref="M31:U31" si="6">AVERAGE(M20:M29)</f>
        <v>98.939999999999984</v>
      </c>
      <c r="N31" s="72" t="e">
        <f t="shared" si="6"/>
        <v>#DIV/0!</v>
      </c>
      <c r="O31" s="72">
        <f t="shared" si="6"/>
        <v>0</v>
      </c>
      <c r="P31" s="72">
        <f t="shared" si="6"/>
        <v>6.0149999999999997</v>
      </c>
      <c r="Q31" s="72">
        <f t="shared" si="6"/>
        <v>6.0149999999999997</v>
      </c>
      <c r="R31" s="72">
        <f t="shared" si="6"/>
        <v>0</v>
      </c>
      <c r="S31" s="72">
        <f t="shared" si="6"/>
        <v>3.78</v>
      </c>
      <c r="T31" s="72">
        <f t="shared" si="6"/>
        <v>3.78</v>
      </c>
      <c r="U31" s="72">
        <f t="shared" si="6"/>
        <v>3.85</v>
      </c>
      <c r="V31" s="72">
        <f t="shared" ref="V31:AB31" si="7">AVERAGE(V20:V29)</f>
        <v>21.32</v>
      </c>
      <c r="W31" s="72">
        <f t="shared" si="7"/>
        <v>4.2640000000000002</v>
      </c>
      <c r="X31" s="72">
        <f t="shared" si="7"/>
        <v>21.87</v>
      </c>
      <c r="Y31" s="72">
        <f t="shared" si="7"/>
        <v>4.3739999999999997</v>
      </c>
      <c r="Z31" s="72">
        <f t="shared" si="7"/>
        <v>2.335</v>
      </c>
      <c r="AA31" s="72">
        <f t="shared" si="7"/>
        <v>2.335</v>
      </c>
      <c r="AB31" s="72">
        <f t="shared" si="7"/>
        <v>92.76</v>
      </c>
      <c r="AC31" s="72"/>
      <c r="AD31" s="72">
        <f>AVERAGE(AD20:AD29)</f>
        <v>92.1</v>
      </c>
      <c r="AE31" s="72" t="e">
        <f>AVERAGE(AE20:AE29)</f>
        <v>#DIV/0!</v>
      </c>
      <c r="AF31" s="72" t="e">
        <f>AVERAGE(AF20:AF29)</f>
        <v>#DIV/0!</v>
      </c>
      <c r="AG31" s="72" t="e">
        <f>AVERAGE(AG20:AG29)</f>
        <v>#DIV/0!</v>
      </c>
      <c r="AH31" s="73" t="e">
        <f>AVERAGE(AH20:AH29)</f>
        <v>#DIV/0!</v>
      </c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</row>
    <row r="32" spans="1:62" s="14" customFormat="1">
      <c r="A32" s="78"/>
      <c r="B32" s="8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83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</row>
    <row r="33" spans="2:62">
      <c r="B33" s="74" t="s">
        <v>40</v>
      </c>
      <c r="C33" s="11">
        <f t="shared" ref="C33:K33" si="8">MAX(C20:C29)</f>
        <v>0.76293</v>
      </c>
      <c r="D33" s="11">
        <f t="shared" si="8"/>
        <v>0</v>
      </c>
      <c r="E33" s="11">
        <f t="shared" si="8"/>
        <v>0.76293</v>
      </c>
      <c r="F33" s="11">
        <f t="shared" si="8"/>
        <v>0</v>
      </c>
      <c r="G33" s="11">
        <f t="shared" si="8"/>
        <v>100</v>
      </c>
      <c r="H33" s="11">
        <f t="shared" si="8"/>
        <v>0</v>
      </c>
      <c r="I33" s="11">
        <f t="shared" si="8"/>
        <v>0.01</v>
      </c>
      <c r="J33" s="11">
        <f t="shared" si="8"/>
        <v>76.292999999999992</v>
      </c>
      <c r="K33" s="11">
        <f t="shared" si="8"/>
        <v>0</v>
      </c>
      <c r="L33" s="11"/>
      <c r="M33" s="11">
        <f t="shared" ref="M33:U33" si="9">MAX(M20:M29)</f>
        <v>99.4</v>
      </c>
      <c r="N33" s="11" t="e">
        <f t="shared" si="9"/>
        <v>#DIV/0!</v>
      </c>
      <c r="O33" s="11">
        <f t="shared" si="9"/>
        <v>0</v>
      </c>
      <c r="P33" s="11">
        <f t="shared" si="9"/>
        <v>6.9</v>
      </c>
      <c r="Q33" s="11">
        <f t="shared" si="9"/>
        <v>6.35</v>
      </c>
      <c r="R33" s="11">
        <f t="shared" si="9"/>
        <v>0</v>
      </c>
      <c r="S33" s="11">
        <f t="shared" si="9"/>
        <v>4</v>
      </c>
      <c r="T33" s="11">
        <f t="shared" si="9"/>
        <v>3.9</v>
      </c>
      <c r="U33" s="11">
        <f t="shared" si="9"/>
        <v>4.5</v>
      </c>
      <c r="V33" s="11">
        <f t="shared" ref="V33:AB33" si="10">MAX(V20:V29)</f>
        <v>23.35</v>
      </c>
      <c r="W33" s="11">
        <f t="shared" si="10"/>
        <v>4.67</v>
      </c>
      <c r="X33" s="11">
        <f t="shared" si="10"/>
        <v>23</v>
      </c>
      <c r="Y33" s="11">
        <f t="shared" si="10"/>
        <v>4.5999999999999996</v>
      </c>
      <c r="Z33" s="11">
        <f t="shared" si="10"/>
        <v>2.5499999999999998</v>
      </c>
      <c r="AA33" s="11">
        <f t="shared" si="10"/>
        <v>2.4749999999999996</v>
      </c>
      <c r="AB33" s="11">
        <f t="shared" si="10"/>
        <v>93.1</v>
      </c>
      <c r="AC33" s="11"/>
      <c r="AD33" s="11">
        <f>MAX(AD20:AD29)</f>
        <v>92.4</v>
      </c>
      <c r="AE33" s="11" t="e">
        <f>MAX(AE20:AE29)</f>
        <v>#DIV/0!</v>
      </c>
      <c r="AF33" s="11" t="e">
        <f>MAX(AF20:AF29)</f>
        <v>#DIV/0!</v>
      </c>
      <c r="AG33" s="11" t="e">
        <f>MAX(AG20:AG29)</f>
        <v>#DIV/0!</v>
      </c>
      <c r="AH33" s="75" t="e">
        <f>MAX(AH20:AH29)</f>
        <v>#DIV/0!</v>
      </c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</row>
    <row r="34" spans="2:62">
      <c r="B34" s="76" t="s">
        <v>41</v>
      </c>
      <c r="C34" s="11">
        <f t="shared" ref="C34:K34" si="11">MIN(C20:C29)</f>
        <v>0.76293</v>
      </c>
      <c r="D34" s="11">
        <f t="shared" si="11"/>
        <v>0</v>
      </c>
      <c r="E34" s="11">
        <f t="shared" si="11"/>
        <v>0.76293</v>
      </c>
      <c r="F34" s="11">
        <f t="shared" si="11"/>
        <v>0</v>
      </c>
      <c r="G34" s="11">
        <f t="shared" si="11"/>
        <v>100</v>
      </c>
      <c r="H34" s="11">
        <f t="shared" si="11"/>
        <v>0</v>
      </c>
      <c r="I34" s="11">
        <f t="shared" si="11"/>
        <v>0.01</v>
      </c>
      <c r="J34" s="11">
        <f t="shared" si="11"/>
        <v>76.292999999999992</v>
      </c>
      <c r="K34" s="11">
        <f t="shared" si="11"/>
        <v>0</v>
      </c>
      <c r="L34" s="11"/>
      <c r="M34" s="11">
        <f t="shared" ref="M34:U34" si="12">MIN(M20:M29)</f>
        <v>98.7</v>
      </c>
      <c r="N34" s="11" t="e">
        <f t="shared" si="12"/>
        <v>#DIV/0!</v>
      </c>
      <c r="O34" s="11">
        <f t="shared" si="12"/>
        <v>0</v>
      </c>
      <c r="P34" s="11">
        <f t="shared" si="12"/>
        <v>4.9000000000000004</v>
      </c>
      <c r="Q34" s="11">
        <f t="shared" si="12"/>
        <v>5.3000000000000007</v>
      </c>
      <c r="R34" s="11">
        <f t="shared" si="12"/>
        <v>0</v>
      </c>
      <c r="S34" s="11">
        <f t="shared" si="12"/>
        <v>3.6</v>
      </c>
      <c r="T34" s="11">
        <f t="shared" si="12"/>
        <v>3.7</v>
      </c>
      <c r="U34" s="11">
        <f t="shared" si="12"/>
        <v>3</v>
      </c>
      <c r="V34" s="11">
        <f t="shared" ref="V34:AB34" si="13">MIN(V20:V29)</f>
        <v>19.75</v>
      </c>
      <c r="W34" s="11">
        <f t="shared" si="13"/>
        <v>3.95</v>
      </c>
      <c r="X34" s="11">
        <f t="shared" si="13"/>
        <v>20.95</v>
      </c>
      <c r="Y34" s="11">
        <f t="shared" si="13"/>
        <v>4.1899999999999995</v>
      </c>
      <c r="Z34" s="11">
        <f t="shared" si="13"/>
        <v>2.1</v>
      </c>
      <c r="AA34" s="11">
        <f t="shared" si="13"/>
        <v>2.25</v>
      </c>
      <c r="AB34" s="11">
        <f t="shared" si="13"/>
        <v>92.4</v>
      </c>
      <c r="AC34" s="11"/>
      <c r="AD34" s="11">
        <f>MIN(AD20:AD29)</f>
        <v>91.9</v>
      </c>
      <c r="AE34" s="11" t="e">
        <f>MIN(AE20:AE29)</f>
        <v>#DIV/0!</v>
      </c>
      <c r="AF34" s="11" t="e">
        <f>MIN(AF20:AF29)</f>
        <v>#DIV/0!</v>
      </c>
      <c r="AG34" s="11" t="e">
        <f>MIN(AG20:AG29)</f>
        <v>#DIV/0!</v>
      </c>
      <c r="AH34" s="75" t="e">
        <f>MIN(AH20:AH29)</f>
        <v>#DIV/0!</v>
      </c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</row>
    <row r="35" spans="2:62" ht="15.75" thickBot="1">
      <c r="B35" s="112" t="s">
        <v>46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80">
        <f t="shared" ref="M35:U35" si="14">STDEV(M20:M29)</f>
        <v>0.27018512172212766</v>
      </c>
      <c r="N35" s="80" t="e">
        <f t="shared" si="14"/>
        <v>#DIV/0!</v>
      </c>
      <c r="O35" s="80">
        <f t="shared" si="14"/>
        <v>0</v>
      </c>
      <c r="P35" s="80">
        <f t="shared" si="14"/>
        <v>0.51964197076234875</v>
      </c>
      <c r="Q35" s="80">
        <f t="shared" si="14"/>
        <v>0.42115911482478896</v>
      </c>
      <c r="R35" s="80">
        <f t="shared" si="14"/>
        <v>0</v>
      </c>
      <c r="S35" s="80">
        <f t="shared" si="14"/>
        <v>0.13984117975602015</v>
      </c>
      <c r="T35" s="80">
        <f t="shared" si="14"/>
        <v>9.0829510622924658E-2</v>
      </c>
      <c r="U35" s="80">
        <f t="shared" si="14"/>
        <v>0.47434164902525761</v>
      </c>
      <c r="V35" s="80">
        <f t="shared" ref="V35:AB35" si="15">STDEV(V20:V29)</f>
        <v>1.4127101613565329</v>
      </c>
      <c r="W35" s="80">
        <f t="shared" si="15"/>
        <v>0.28254203227130636</v>
      </c>
      <c r="X35" s="80">
        <f t="shared" si="15"/>
        <v>0.8913472948295742</v>
      </c>
      <c r="Y35" s="80">
        <f t="shared" si="15"/>
        <v>0.17826945896591476</v>
      </c>
      <c r="Z35" s="80">
        <f t="shared" si="15"/>
        <v>0.14151953143569176</v>
      </c>
      <c r="AA35" s="80">
        <f t="shared" si="15"/>
        <v>9.2870878105033389E-2</v>
      </c>
      <c r="AB35" s="80">
        <f t="shared" si="15"/>
        <v>0.23664319132398387</v>
      </c>
      <c r="AC35" s="80"/>
      <c r="AD35" s="80">
        <f>STDEV(AD20:AD29)</f>
        <v>0.1763834207376383</v>
      </c>
      <c r="AE35" s="80" t="e">
        <f>STDEV(AE20:AE29)</f>
        <v>#DIV/0!</v>
      </c>
      <c r="AF35" s="80" t="e">
        <f>STDEV(AF20:AF29)</f>
        <v>#DIV/0!</v>
      </c>
      <c r="AG35" s="80" t="e">
        <f>STDEV(AG20:AG29)</f>
        <v>#DIV/0!</v>
      </c>
      <c r="AH35" s="81" t="e">
        <f>STDEV(AH20:AH29)</f>
        <v>#DIV/0!</v>
      </c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</row>
    <row r="36" spans="2:62" ht="18" customHeight="1">
      <c r="B36" s="7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</row>
    <row r="37" spans="2:62" ht="13.5" customHeight="1">
      <c r="B37" s="78"/>
      <c r="C37" s="78"/>
      <c r="D37" s="78"/>
      <c r="E37" s="78"/>
      <c r="F37" s="78"/>
      <c r="G37" s="97"/>
      <c r="H37" s="97"/>
      <c r="I37" s="99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78"/>
      <c r="Y37" s="78"/>
      <c r="Z37" s="78"/>
      <c r="AA37" s="78"/>
      <c r="AB37" s="62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</row>
    <row r="38" spans="2:62" ht="15.75" thickBot="1">
      <c r="B38" s="78"/>
      <c r="C38" s="100" t="s">
        <v>77</v>
      </c>
      <c r="D38" s="101"/>
      <c r="F38" s="102" t="str">
        <f>$B$6</f>
        <v>PAPEL COMERCIAL: CLIPINHO</v>
      </c>
      <c r="G38" s="97"/>
      <c r="H38" s="97"/>
      <c r="I38" s="99"/>
      <c r="J38" s="62"/>
      <c r="K38" s="125" t="str">
        <f>$B$4</f>
        <v>Equipe:</v>
      </c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78"/>
      <c r="Y38" s="78"/>
      <c r="Z38" s="78"/>
      <c r="AA38" s="78"/>
      <c r="AB38" s="62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</row>
    <row r="39" spans="2:62" ht="45">
      <c r="B39" s="78"/>
      <c r="C39" s="103" t="s">
        <v>54</v>
      </c>
      <c r="D39" s="104" t="s">
        <v>65</v>
      </c>
      <c r="E39" s="104" t="s">
        <v>66</v>
      </c>
      <c r="F39" s="104" t="s">
        <v>67</v>
      </c>
      <c r="G39" s="104" t="s">
        <v>62</v>
      </c>
      <c r="H39" s="104" t="s">
        <v>68</v>
      </c>
      <c r="I39" s="104" t="s">
        <v>69</v>
      </c>
      <c r="J39" s="104" t="s">
        <v>78</v>
      </c>
      <c r="K39" s="104" t="s">
        <v>70</v>
      </c>
      <c r="L39" s="104" t="s">
        <v>72</v>
      </c>
      <c r="M39" s="104" t="s">
        <v>73</v>
      </c>
      <c r="N39" s="104" t="s">
        <v>89</v>
      </c>
      <c r="O39" s="104" t="s">
        <v>90</v>
      </c>
      <c r="P39" s="104" t="s">
        <v>74</v>
      </c>
      <c r="Q39" s="105" t="s">
        <v>75</v>
      </c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62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</row>
    <row r="40" spans="2:62" ht="15.75" thickBot="1">
      <c r="B40" s="78"/>
      <c r="C40" s="106">
        <f>$G$31</f>
        <v>100</v>
      </c>
      <c r="D40" s="107">
        <f t="shared" ref="D40:E40" si="16">J31</f>
        <v>76.292999999999992</v>
      </c>
      <c r="E40" s="107">
        <f t="shared" si="16"/>
        <v>0</v>
      </c>
      <c r="F40" s="107">
        <f>$M$31</f>
        <v>98.939999999999984</v>
      </c>
      <c r="G40" s="108">
        <f>$O$31</f>
        <v>0</v>
      </c>
      <c r="H40" s="108">
        <f>$P$31</f>
        <v>6.0149999999999997</v>
      </c>
      <c r="I40" s="109">
        <f>$R$31</f>
        <v>0</v>
      </c>
      <c r="J40" s="107">
        <f>$Y$31</f>
        <v>4.3739999999999997</v>
      </c>
      <c r="K40" s="107">
        <f>$AA$31</f>
        <v>2.335</v>
      </c>
      <c r="L40" s="107">
        <f t="shared" ref="L40" si="17">AB31</f>
        <v>92.76</v>
      </c>
      <c r="M40" s="107">
        <f>AD31</f>
        <v>92.1</v>
      </c>
      <c r="N40" s="107" t="e">
        <f>AE31</f>
        <v>#DIV/0!</v>
      </c>
      <c r="O40" s="122" t="e">
        <f>$AF$31</f>
        <v>#DIV/0!</v>
      </c>
      <c r="P40" s="107" t="e">
        <f>AG31</f>
        <v>#DIV/0!</v>
      </c>
      <c r="Q40" s="110" t="e">
        <f>AH31</f>
        <v>#DIV/0!</v>
      </c>
      <c r="R40" s="62"/>
      <c r="S40" s="62"/>
      <c r="T40" s="62"/>
      <c r="U40" s="62"/>
      <c r="V40" s="62"/>
      <c r="W40" s="62"/>
      <c r="X40" s="78"/>
      <c r="Y40" s="78"/>
      <c r="Z40" s="78"/>
      <c r="AA40" s="78"/>
      <c r="AB40" s="62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</row>
    <row r="41" spans="2:62">
      <c r="B41" s="78"/>
      <c r="C41" s="78"/>
      <c r="D41" s="78"/>
      <c r="E41" s="78"/>
      <c r="F41" s="78"/>
      <c r="G41" s="97"/>
      <c r="H41" s="97"/>
      <c r="I41" s="99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78"/>
      <c r="Y41" s="78"/>
      <c r="Z41" s="78"/>
      <c r="AA41" s="78"/>
      <c r="AB41" s="62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</row>
    <row r="42" spans="2:62">
      <c r="B42" s="78"/>
      <c r="C42" s="62"/>
      <c r="D42" s="62"/>
      <c r="E42" s="62"/>
      <c r="F42" s="62"/>
      <c r="G42" s="97"/>
      <c r="H42" s="97"/>
      <c r="I42" s="99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78"/>
      <c r="Y42" s="78"/>
      <c r="Z42" s="78"/>
      <c r="AA42" s="78"/>
      <c r="AB42" s="62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</row>
    <row r="43" spans="2:62">
      <c r="B43" s="78"/>
      <c r="C43" s="78"/>
      <c r="D43" s="78"/>
      <c r="E43" s="78"/>
      <c r="F43" s="78"/>
      <c r="G43" s="97"/>
      <c r="H43" s="97"/>
      <c r="I43" s="99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78"/>
      <c r="Y43" s="78"/>
      <c r="Z43" s="78"/>
      <c r="AA43" s="78"/>
      <c r="AB43" s="62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</row>
    <row r="44" spans="2:62">
      <c r="B44" s="78"/>
      <c r="C44" s="78"/>
      <c r="D44" s="78"/>
      <c r="E44" s="78"/>
      <c r="F44" s="78"/>
      <c r="G44" s="97"/>
      <c r="H44" s="97"/>
      <c r="I44" s="99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78"/>
      <c r="Y44" s="78"/>
      <c r="Z44" s="78"/>
      <c r="AA44" s="78"/>
      <c r="AB44" s="62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</row>
    <row r="45" spans="2:62">
      <c r="X45" s="5"/>
      <c r="Y45" s="5"/>
      <c r="Z45" s="5"/>
      <c r="AA45" s="5"/>
    </row>
    <row r="46" spans="2:62">
      <c r="X46" s="5"/>
      <c r="Y46" s="5"/>
      <c r="Z46" s="5"/>
      <c r="AA46" s="5"/>
    </row>
    <row r="47" spans="2:62">
      <c r="X47" s="5"/>
      <c r="Y47" s="5"/>
      <c r="Z47" s="5"/>
      <c r="AA47" s="5"/>
    </row>
    <row r="48" spans="2:62">
      <c r="X48" s="5"/>
      <c r="Y48" s="5"/>
      <c r="Z48" s="5"/>
      <c r="AA48" s="5"/>
    </row>
    <row r="50" spans="15:15">
      <c r="O50" s="5"/>
    </row>
    <row r="51" spans="15:15">
      <c r="O51" s="5"/>
    </row>
    <row r="52" spans="15:15">
      <c r="O52" s="5"/>
    </row>
    <row r="53" spans="15:15">
      <c r="O53" s="5"/>
    </row>
    <row r="54" spans="15:15">
      <c r="O54" s="5"/>
    </row>
    <row r="55" spans="15:15">
      <c r="O55" s="5"/>
    </row>
    <row r="56" spans="15:15">
      <c r="O56" s="5"/>
    </row>
    <row r="57" spans="15:15">
      <c r="O57" s="5"/>
    </row>
    <row r="58" spans="15:15">
      <c r="O58" s="5"/>
    </row>
    <row r="59" spans="15:15">
      <c r="O59" s="5"/>
    </row>
  </sheetData>
  <protectedRanges>
    <protectedRange sqref="B4:K4" name="Intervalo3"/>
    <protectedRange sqref="F9 F12 F15 L20:L29 P20:P29 Z20:Z29 R20:S29 X20:X29 U20:V29 AB20:AC29" name="Intervalo1"/>
    <protectedRange sqref="F38 B6 B4 B37:D46 P39:Q40 E37:F37 E39:F46 G37:N46 O37:Q38 O41:Q46 O39" name="Intervalo2"/>
  </protectedRanges>
  <mergeCells count="137">
    <mergeCell ref="W22:W23"/>
    <mergeCell ref="V24:V25"/>
    <mergeCell ref="W24:W25"/>
    <mergeCell ref="V26:V27"/>
    <mergeCell ref="W26:W27"/>
    <mergeCell ref="V28:V29"/>
    <mergeCell ref="W28:W29"/>
    <mergeCell ref="Y2:AF2"/>
    <mergeCell ref="C16:E16"/>
    <mergeCell ref="B20:B21"/>
    <mergeCell ref="C20:C21"/>
    <mergeCell ref="D20:D21"/>
    <mergeCell ref="E20:E21"/>
    <mergeCell ref="F20:F21"/>
    <mergeCell ref="B6:K6"/>
    <mergeCell ref="C9:E9"/>
    <mergeCell ref="C10:E10"/>
    <mergeCell ref="C12:E12"/>
    <mergeCell ref="C13:E13"/>
    <mergeCell ref="C15:E15"/>
    <mergeCell ref="H10:N12"/>
    <mergeCell ref="H13:N13"/>
    <mergeCell ref="AA20:AA21"/>
    <mergeCell ref="AE20:AE21"/>
    <mergeCell ref="AF20:AF21"/>
    <mergeCell ref="W20:W21"/>
    <mergeCell ref="AG20:AG21"/>
    <mergeCell ref="AH20:AH21"/>
    <mergeCell ref="X20:X21"/>
    <mergeCell ref="Y20:Y21"/>
    <mergeCell ref="T20:T21"/>
    <mergeCell ref="V20:V21"/>
    <mergeCell ref="B22:B23"/>
    <mergeCell ref="C22:C23"/>
    <mergeCell ref="D22:D23"/>
    <mergeCell ref="E22:E23"/>
    <mergeCell ref="F22:F23"/>
    <mergeCell ref="M20:M21"/>
    <mergeCell ref="N20:N21"/>
    <mergeCell ref="O20:O21"/>
    <mergeCell ref="Q20:Q21"/>
    <mergeCell ref="G20:G21"/>
    <mergeCell ref="H20:H21"/>
    <mergeCell ref="I20:I21"/>
    <mergeCell ref="J20:J21"/>
    <mergeCell ref="K20:K21"/>
    <mergeCell ref="L20:L21"/>
    <mergeCell ref="AA22:AA23"/>
    <mergeCell ref="AE22:AE23"/>
    <mergeCell ref="AF22:AF23"/>
    <mergeCell ref="AG22:AG23"/>
    <mergeCell ref="AH22:AH23"/>
    <mergeCell ref="B24:B25"/>
    <mergeCell ref="C24:C25"/>
    <mergeCell ref="D24:D25"/>
    <mergeCell ref="E24:E25"/>
    <mergeCell ref="F24:F25"/>
    <mergeCell ref="M22:M23"/>
    <mergeCell ref="N22:N23"/>
    <mergeCell ref="O22:O23"/>
    <mergeCell ref="Q22:Q23"/>
    <mergeCell ref="X22:X23"/>
    <mergeCell ref="Y22:Y23"/>
    <mergeCell ref="G22:G23"/>
    <mergeCell ref="H22:H23"/>
    <mergeCell ref="I22:I23"/>
    <mergeCell ref="J22:J23"/>
    <mergeCell ref="K22:K23"/>
    <mergeCell ref="L22:L23"/>
    <mergeCell ref="AA24:AA25"/>
    <mergeCell ref="AE24:AE25"/>
    <mergeCell ref="T22:T23"/>
    <mergeCell ref="T24:T25"/>
    <mergeCell ref="V22:V23"/>
    <mergeCell ref="AG24:AG25"/>
    <mergeCell ref="AH24:AH25"/>
    <mergeCell ref="B26:B27"/>
    <mergeCell ref="C26:C27"/>
    <mergeCell ref="D26:D27"/>
    <mergeCell ref="E26:E27"/>
    <mergeCell ref="F26:F27"/>
    <mergeCell ref="M24:M25"/>
    <mergeCell ref="N24:N25"/>
    <mergeCell ref="O24:O25"/>
    <mergeCell ref="Q24:Q25"/>
    <mergeCell ref="X24:X25"/>
    <mergeCell ref="Y24:Y25"/>
    <mergeCell ref="G24:G25"/>
    <mergeCell ref="H24:H25"/>
    <mergeCell ref="I24:I25"/>
    <mergeCell ref="J24:J25"/>
    <mergeCell ref="K24:K25"/>
    <mergeCell ref="L24:L25"/>
    <mergeCell ref="AG26:AG27"/>
    <mergeCell ref="AG28:AG29"/>
    <mergeCell ref="AH28:AH29"/>
    <mergeCell ref="M28:M29"/>
    <mergeCell ref="N28:N29"/>
    <mergeCell ref="O28:O29"/>
    <mergeCell ref="Q28:Q29"/>
    <mergeCell ref="X28:X29"/>
    <mergeCell ref="Y28:Y29"/>
    <mergeCell ref="AA26:AA27"/>
    <mergeCell ref="AE26:AE27"/>
    <mergeCell ref="M26:M27"/>
    <mergeCell ref="N26:N27"/>
    <mergeCell ref="O26:O27"/>
    <mergeCell ref="Q26:Q27"/>
    <mergeCell ref="AH26:AH27"/>
    <mergeCell ref="X26:X27"/>
    <mergeCell ref="Y26:Y27"/>
    <mergeCell ref="T26:T27"/>
    <mergeCell ref="T28:T29"/>
    <mergeCell ref="A1:R1"/>
    <mergeCell ref="B4:K4"/>
    <mergeCell ref="AF26:AF27"/>
    <mergeCell ref="AA28:AA29"/>
    <mergeCell ref="AE28:AE29"/>
    <mergeCell ref="AF28:AF29"/>
    <mergeCell ref="B28:B29"/>
    <mergeCell ref="C28:C29"/>
    <mergeCell ref="D28:D29"/>
    <mergeCell ref="E28:E29"/>
    <mergeCell ref="F28:F29"/>
    <mergeCell ref="G26:G27"/>
    <mergeCell ref="H26:H27"/>
    <mergeCell ref="I26:I27"/>
    <mergeCell ref="J26:J27"/>
    <mergeCell ref="K26:K27"/>
    <mergeCell ref="L26:L27"/>
    <mergeCell ref="G28:G29"/>
    <mergeCell ref="H28:H29"/>
    <mergeCell ref="I28:I29"/>
    <mergeCell ref="J28:J29"/>
    <mergeCell ref="K28:K29"/>
    <mergeCell ref="L28:L29"/>
    <mergeCell ref="AF24:AF25"/>
  </mergeCells>
  <pageMargins left="0.511811024" right="0.511811024" top="0.78740157499999996" bottom="0.78740157499999996" header="0.31496062000000002" footer="0.31496062000000002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5"/>
  <sheetViews>
    <sheetView tabSelected="1" zoomScale="80" zoomScaleNormal="80" workbookViewId="0">
      <selection activeCell="B3" sqref="B3:H3"/>
    </sheetView>
  </sheetViews>
  <sheetFormatPr defaultRowHeight="15"/>
  <cols>
    <col min="2" max="2" width="15.5703125" bestFit="1" customWidth="1"/>
    <col min="3" max="3" width="11.85546875" customWidth="1"/>
    <col min="4" max="4" width="12.5703125" customWidth="1"/>
    <col min="5" max="5" width="16.7109375" customWidth="1"/>
    <col min="6" max="6" width="12.140625" customWidth="1"/>
    <col min="7" max="7" width="13.5703125" customWidth="1"/>
    <col min="8" max="8" width="11.140625" customWidth="1"/>
    <col min="9" max="9" width="14.5703125" customWidth="1"/>
    <col min="10" max="10" width="15.28515625" customWidth="1"/>
    <col min="11" max="11" width="16.7109375" customWidth="1"/>
    <col min="12" max="12" width="14.85546875" customWidth="1"/>
    <col min="13" max="13" width="14.140625" customWidth="1"/>
    <col min="14" max="14" width="18.42578125" customWidth="1"/>
    <col min="15" max="15" width="13.28515625" customWidth="1"/>
    <col min="16" max="16" width="17" customWidth="1"/>
    <col min="17" max="17" width="16.85546875" customWidth="1"/>
    <col min="18" max="18" width="15.42578125" customWidth="1"/>
    <col min="19" max="19" width="14.85546875" customWidth="1"/>
    <col min="20" max="20" width="18.140625" customWidth="1"/>
    <col min="21" max="21" width="18.42578125" customWidth="1"/>
    <col min="22" max="22" width="15.28515625" customWidth="1"/>
    <col min="23" max="23" width="14.140625" customWidth="1"/>
    <col min="24" max="24" width="13.85546875" customWidth="1"/>
    <col min="25" max="25" width="16.140625" customWidth="1"/>
    <col min="26" max="26" width="14.5703125" customWidth="1"/>
    <col min="27" max="27" width="14.7109375" customWidth="1"/>
    <col min="28" max="28" width="14.5703125" customWidth="1"/>
    <col min="29" max="29" width="16.28515625" customWidth="1"/>
    <col min="30" max="30" width="15.140625" customWidth="1"/>
    <col min="31" max="31" width="16.140625" customWidth="1"/>
    <col min="32" max="32" width="13.5703125" customWidth="1"/>
    <col min="33" max="33" width="14.5703125" customWidth="1"/>
    <col min="34" max="34" width="11.7109375" customWidth="1"/>
  </cols>
  <sheetData>
    <row r="1" spans="1:34" ht="18">
      <c r="A1" s="134" t="s">
        <v>91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0"/>
      <c r="T1" s="10"/>
      <c r="U1" s="10"/>
      <c r="V1" s="10"/>
      <c r="W1" s="10"/>
      <c r="X1" s="10"/>
      <c r="Y1" s="10"/>
      <c r="Z1" s="10"/>
      <c r="AA1" s="10"/>
      <c r="AB1" s="10"/>
      <c r="AC1" s="5"/>
      <c r="AD1" s="5"/>
      <c r="AE1" s="5"/>
      <c r="AF1" s="5"/>
      <c r="AG1" s="5"/>
      <c r="AH1" s="5"/>
    </row>
    <row r="2" spans="1:34" ht="23.25">
      <c r="A2" s="123" t="s">
        <v>92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91"/>
      <c r="T2" s="91"/>
      <c r="U2" s="91"/>
      <c r="V2" s="92"/>
      <c r="W2" s="93"/>
      <c r="X2" s="93"/>
      <c r="Y2" s="168"/>
      <c r="Z2" s="168"/>
      <c r="AA2" s="168"/>
      <c r="AB2" s="168"/>
      <c r="AC2" s="168"/>
      <c r="AD2" s="168"/>
      <c r="AE2" s="168"/>
      <c r="AF2" s="168"/>
      <c r="AG2" s="93"/>
      <c r="AH2" s="93"/>
    </row>
    <row r="3" spans="1:34" ht="23.25">
      <c r="A3" s="124"/>
      <c r="B3" s="176" t="s">
        <v>106</v>
      </c>
      <c r="C3" s="176"/>
      <c r="D3" s="176"/>
      <c r="E3" s="176"/>
      <c r="F3" s="176"/>
      <c r="G3" s="176"/>
      <c r="H3" s="176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91"/>
      <c r="T3" s="91"/>
      <c r="U3" s="91"/>
      <c r="V3" s="92"/>
      <c r="W3" s="93"/>
      <c r="X3" s="93"/>
      <c r="Y3" s="114"/>
      <c r="Z3" s="114"/>
      <c r="AA3" s="114"/>
      <c r="AB3" s="114"/>
      <c r="AC3" s="114"/>
      <c r="AD3" s="114"/>
      <c r="AE3" s="114"/>
      <c r="AF3" s="114"/>
      <c r="AG3" s="93"/>
      <c r="AH3" s="93"/>
    </row>
    <row r="4" spans="1:34" ht="15.75">
      <c r="A4" s="111"/>
      <c r="B4" s="135" t="s">
        <v>80</v>
      </c>
      <c r="C4" s="135"/>
      <c r="D4" s="135"/>
      <c r="E4" s="135"/>
      <c r="F4" s="135"/>
      <c r="G4" s="135"/>
      <c r="H4" s="135"/>
      <c r="I4" s="135"/>
      <c r="J4" s="135"/>
      <c r="K4" s="135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111"/>
      <c r="AD4" s="111"/>
      <c r="AE4" s="111"/>
      <c r="AF4" s="111"/>
      <c r="AG4" s="111"/>
      <c r="AH4" s="111"/>
    </row>
    <row r="5" spans="1:34" ht="16.5" thickBot="1">
      <c r="A5" s="111"/>
      <c r="B5" s="96"/>
      <c r="C5" s="94"/>
      <c r="D5" s="94"/>
      <c r="E5" s="94"/>
      <c r="F5" s="94"/>
      <c r="G5" s="94"/>
      <c r="H5" s="94"/>
      <c r="I5" s="95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111"/>
      <c r="AD5" s="111"/>
      <c r="AE5" s="111"/>
      <c r="AF5" s="111"/>
      <c r="AG5" s="111"/>
      <c r="AH5" s="111"/>
    </row>
    <row r="6" spans="1:34" ht="16.5" thickBot="1">
      <c r="A6" s="111"/>
      <c r="B6" s="170" t="s">
        <v>104</v>
      </c>
      <c r="C6" s="171"/>
      <c r="D6" s="171"/>
      <c r="E6" s="171"/>
      <c r="F6" s="171"/>
      <c r="G6" s="171"/>
      <c r="H6" s="171"/>
      <c r="I6" s="171"/>
      <c r="J6" s="171"/>
      <c r="K6" s="172"/>
      <c r="L6" s="175" t="s">
        <v>105</v>
      </c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111"/>
      <c r="AD6" s="111"/>
      <c r="AE6" s="111"/>
      <c r="AF6" s="111"/>
      <c r="AG6" s="111"/>
      <c r="AH6" s="111"/>
    </row>
    <row r="7" spans="1:34" ht="15.75">
      <c r="A7" s="111"/>
      <c r="B7" s="88"/>
      <c r="C7" s="88"/>
      <c r="D7" s="88"/>
      <c r="E7" s="88"/>
      <c r="F7" s="88"/>
      <c r="G7" s="88"/>
      <c r="H7" s="88"/>
      <c r="I7" s="88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111"/>
      <c r="AD7" s="111"/>
      <c r="AE7" s="111"/>
      <c r="AF7" s="111"/>
      <c r="AG7" s="111"/>
      <c r="AH7" s="111"/>
    </row>
    <row r="8" spans="1:34" ht="15.75">
      <c r="A8" s="111"/>
      <c r="B8" s="88"/>
      <c r="C8" s="88"/>
      <c r="D8" s="88"/>
      <c r="E8" s="88"/>
      <c r="F8" s="88"/>
      <c r="G8" s="88"/>
      <c r="H8" s="88"/>
      <c r="I8" s="88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111"/>
      <c r="AD8" s="111"/>
      <c r="AE8" s="111"/>
      <c r="AF8" s="111"/>
      <c r="AG8" s="111"/>
      <c r="AH8" s="111"/>
    </row>
    <row r="9" spans="1:34" ht="15.75">
      <c r="A9" s="111"/>
      <c r="B9" s="88"/>
      <c r="C9" s="173" t="s">
        <v>93</v>
      </c>
      <c r="D9" s="173"/>
      <c r="E9" s="173"/>
      <c r="F9" s="58">
        <v>7.8451000000000004</v>
      </c>
      <c r="G9" s="88"/>
      <c r="H9" s="84" t="s">
        <v>79</v>
      </c>
      <c r="I9" s="85"/>
      <c r="J9" s="86"/>
      <c r="K9" s="86"/>
      <c r="L9" s="87"/>
      <c r="M9" s="87"/>
      <c r="N9" s="87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11"/>
      <c r="AD9" s="111"/>
      <c r="AE9" s="111"/>
      <c r="AF9" s="111"/>
      <c r="AG9" s="111"/>
      <c r="AH9" s="111"/>
    </row>
    <row r="10" spans="1:34" ht="15.75">
      <c r="A10" s="111"/>
      <c r="B10" s="88"/>
      <c r="C10" s="169" t="s">
        <v>53</v>
      </c>
      <c r="D10" s="169"/>
      <c r="E10" s="169"/>
      <c r="F10" s="38">
        <f>F9/10</f>
        <v>0.78451000000000004</v>
      </c>
      <c r="G10" s="88"/>
      <c r="H10" s="174" t="s">
        <v>81</v>
      </c>
      <c r="I10" s="174"/>
      <c r="J10" s="174"/>
      <c r="K10" s="174"/>
      <c r="L10" s="174"/>
      <c r="M10" s="174"/>
      <c r="N10" s="174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111"/>
      <c r="AD10" s="111"/>
      <c r="AE10" s="111"/>
      <c r="AF10" s="111"/>
      <c r="AG10" s="111"/>
      <c r="AH10" s="111"/>
    </row>
    <row r="11" spans="1:34" ht="15.75">
      <c r="A11" s="111"/>
      <c r="B11" s="88"/>
      <c r="C11" s="97"/>
      <c r="D11" s="97"/>
      <c r="E11" s="97"/>
      <c r="F11" s="97"/>
      <c r="G11" s="88"/>
      <c r="H11" s="174"/>
      <c r="I11" s="174"/>
      <c r="J11" s="174"/>
      <c r="K11" s="174"/>
      <c r="L11" s="174"/>
      <c r="M11" s="174"/>
      <c r="N11" s="174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111"/>
      <c r="AD11" s="111"/>
      <c r="AE11" s="111"/>
      <c r="AF11" s="111"/>
      <c r="AG11" s="111"/>
      <c r="AH11" s="111"/>
    </row>
    <row r="12" spans="1:34" ht="15.75">
      <c r="A12" s="111"/>
      <c r="B12" s="88"/>
      <c r="C12" s="173" t="s">
        <v>94</v>
      </c>
      <c r="D12" s="173"/>
      <c r="E12" s="173"/>
      <c r="F12" s="58">
        <v>7.8451000000000004</v>
      </c>
      <c r="G12" s="88"/>
      <c r="H12" s="174"/>
      <c r="I12" s="174"/>
      <c r="J12" s="174"/>
      <c r="K12" s="174"/>
      <c r="L12" s="174"/>
      <c r="M12" s="174"/>
      <c r="N12" s="174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111"/>
      <c r="AD12" s="111"/>
      <c r="AE12" s="111"/>
      <c r="AF12" s="111"/>
      <c r="AG12" s="111"/>
      <c r="AH12" s="111"/>
    </row>
    <row r="13" spans="1:34" ht="15.75">
      <c r="A13" s="111"/>
      <c r="B13" s="88"/>
      <c r="C13" s="169" t="s">
        <v>59</v>
      </c>
      <c r="D13" s="169"/>
      <c r="E13" s="169"/>
      <c r="F13" s="38">
        <f>F12/10</f>
        <v>0.78451000000000004</v>
      </c>
      <c r="G13" s="88"/>
      <c r="H13" s="174" t="s">
        <v>82</v>
      </c>
      <c r="I13" s="174"/>
      <c r="J13" s="174"/>
      <c r="K13" s="174"/>
      <c r="L13" s="174"/>
      <c r="M13" s="174"/>
      <c r="N13" s="174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111"/>
      <c r="AD13" s="111"/>
      <c r="AE13" s="111"/>
      <c r="AF13" s="111"/>
      <c r="AG13" s="111"/>
      <c r="AH13" s="111"/>
    </row>
    <row r="14" spans="1:34" ht="15.75">
      <c r="A14" s="111"/>
      <c r="B14" s="88"/>
      <c r="C14" s="98"/>
      <c r="D14" s="97"/>
      <c r="E14" s="97"/>
      <c r="F14" s="97"/>
      <c r="G14" s="88"/>
      <c r="H14" s="113"/>
      <c r="I14" s="113"/>
      <c r="J14" s="113"/>
      <c r="K14" s="113"/>
      <c r="L14" s="113"/>
      <c r="M14" s="113"/>
      <c r="N14" s="113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111"/>
      <c r="AD14" s="111"/>
      <c r="AE14" s="111"/>
      <c r="AF14" s="111"/>
      <c r="AG14" s="111"/>
      <c r="AH14" s="111"/>
    </row>
    <row r="15" spans="1:34" ht="15.75">
      <c r="A15" s="111"/>
      <c r="B15" s="88"/>
      <c r="C15" s="173" t="s">
        <v>95</v>
      </c>
      <c r="D15" s="173"/>
      <c r="E15" s="173"/>
      <c r="F15" s="58"/>
      <c r="G15" s="88"/>
      <c r="H15" s="113"/>
      <c r="I15" s="113"/>
      <c r="J15" s="113"/>
      <c r="K15" s="113"/>
      <c r="L15" s="113"/>
      <c r="M15" s="113"/>
      <c r="N15" s="113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111"/>
      <c r="AD15" s="111"/>
      <c r="AE15" s="111"/>
      <c r="AF15" s="111"/>
      <c r="AG15" s="111"/>
      <c r="AH15" s="111"/>
    </row>
    <row r="16" spans="1:34" ht="15.75">
      <c r="A16" s="111"/>
      <c r="B16" s="88"/>
      <c r="C16" s="169" t="s">
        <v>60</v>
      </c>
      <c r="D16" s="169"/>
      <c r="E16" s="169"/>
      <c r="F16" s="38">
        <f>F15/10</f>
        <v>0</v>
      </c>
      <c r="G16" s="88"/>
      <c r="H16" s="113"/>
      <c r="I16" s="113"/>
      <c r="J16" s="113"/>
      <c r="K16" s="113"/>
      <c r="L16" s="113"/>
      <c r="M16" s="113"/>
      <c r="N16" s="113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111"/>
      <c r="AD16" s="111"/>
      <c r="AE16" s="111"/>
      <c r="AF16" s="111"/>
      <c r="AG16" s="111"/>
      <c r="AH16" s="111"/>
    </row>
    <row r="17" spans="1:34" ht="15.75">
      <c r="A17" s="111"/>
      <c r="B17" s="88"/>
      <c r="C17" s="98"/>
      <c r="D17" s="98"/>
      <c r="E17" s="98"/>
      <c r="F17" s="97"/>
      <c r="G17" s="88"/>
      <c r="H17" s="113"/>
      <c r="I17" s="113"/>
      <c r="J17" s="113"/>
      <c r="K17" s="113"/>
      <c r="L17" s="113"/>
      <c r="M17" s="113"/>
      <c r="N17" s="113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111"/>
      <c r="AD17" s="111"/>
      <c r="AE17" s="111"/>
      <c r="AF17" s="111"/>
      <c r="AG17" s="111"/>
      <c r="AH17" s="111"/>
    </row>
    <row r="18" spans="1:34" ht="15.75" thickBot="1">
      <c r="A18" s="90"/>
      <c r="B18" s="90"/>
      <c r="C18" s="91"/>
      <c r="D18" s="91"/>
      <c r="E18" s="91"/>
      <c r="F18" s="91"/>
      <c r="G18" s="91"/>
      <c r="H18" s="91"/>
      <c r="I18" s="92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0"/>
      <c r="AD18" s="90"/>
      <c r="AE18" s="90"/>
      <c r="AF18" s="90"/>
      <c r="AG18" s="90"/>
      <c r="AH18" s="90"/>
    </row>
    <row r="19" spans="1:34" ht="60">
      <c r="A19" s="78"/>
      <c r="B19" s="63" t="s">
        <v>61</v>
      </c>
      <c r="C19" s="64" t="s">
        <v>58</v>
      </c>
      <c r="D19" s="64" t="s">
        <v>57</v>
      </c>
      <c r="E19" s="64" t="s">
        <v>56</v>
      </c>
      <c r="F19" s="64" t="s">
        <v>55</v>
      </c>
      <c r="G19" s="64" t="s">
        <v>54</v>
      </c>
      <c r="H19" s="64" t="s">
        <v>20</v>
      </c>
      <c r="I19" s="65" t="s">
        <v>64</v>
      </c>
      <c r="J19" s="66" t="s">
        <v>65</v>
      </c>
      <c r="K19" s="66" t="s">
        <v>66</v>
      </c>
      <c r="L19" s="66" t="s">
        <v>96</v>
      </c>
      <c r="M19" s="66" t="s">
        <v>67</v>
      </c>
      <c r="N19" s="66" t="s">
        <v>63</v>
      </c>
      <c r="O19" s="66" t="s">
        <v>62</v>
      </c>
      <c r="P19" s="104" t="s">
        <v>83</v>
      </c>
      <c r="Q19" s="104" t="s">
        <v>85</v>
      </c>
      <c r="R19" s="104" t="s">
        <v>86</v>
      </c>
      <c r="S19" s="117" t="s">
        <v>84</v>
      </c>
      <c r="T19" s="66" t="s">
        <v>87</v>
      </c>
      <c r="U19" s="66" t="s">
        <v>88</v>
      </c>
      <c r="V19" s="66" t="s">
        <v>98</v>
      </c>
      <c r="W19" s="66" t="s">
        <v>99</v>
      </c>
      <c r="X19" s="66" t="s">
        <v>100</v>
      </c>
      <c r="Y19" s="66" t="s">
        <v>101</v>
      </c>
      <c r="Z19" s="66" t="s">
        <v>70</v>
      </c>
      <c r="AA19" s="66" t="s">
        <v>71</v>
      </c>
      <c r="AB19" s="66" t="s">
        <v>72</v>
      </c>
      <c r="AC19" s="66" t="s">
        <v>76</v>
      </c>
      <c r="AD19" s="66" t="s">
        <v>73</v>
      </c>
      <c r="AE19" s="66" t="s">
        <v>89</v>
      </c>
      <c r="AF19" s="104" t="s">
        <v>90</v>
      </c>
      <c r="AG19" s="66" t="s">
        <v>74</v>
      </c>
      <c r="AH19" s="67" t="s">
        <v>75</v>
      </c>
    </row>
    <row r="20" spans="1:34">
      <c r="A20" s="78"/>
      <c r="B20" s="141" t="s">
        <v>48</v>
      </c>
      <c r="C20" s="143">
        <f>$F$10</f>
        <v>0.78451000000000004</v>
      </c>
      <c r="D20" s="145">
        <f>C20*H20</f>
        <v>0</v>
      </c>
      <c r="E20" s="147">
        <f>$F$13</f>
        <v>0.78451000000000004</v>
      </c>
      <c r="F20" s="147">
        <f>$F$16</f>
        <v>0</v>
      </c>
      <c r="G20" s="145">
        <f>((E20-F20)/E20)*100</f>
        <v>100</v>
      </c>
      <c r="H20" s="145">
        <f>(100-G20)/100</f>
        <v>0</v>
      </c>
      <c r="I20" s="150">
        <v>0.01</v>
      </c>
      <c r="J20" s="138">
        <f>C20/I20</f>
        <v>78.451000000000008</v>
      </c>
      <c r="K20" s="138">
        <f>D20/I20</f>
        <v>0</v>
      </c>
      <c r="L20" s="153">
        <v>987</v>
      </c>
      <c r="M20" s="136">
        <f>L20/10</f>
        <v>98.7</v>
      </c>
      <c r="N20" s="138" t="e">
        <f>M31/K20</f>
        <v>#DIV/0!</v>
      </c>
      <c r="O20" s="138">
        <f>K20/M31</f>
        <v>0</v>
      </c>
      <c r="P20" s="55">
        <v>7.6</v>
      </c>
      <c r="Q20" s="138">
        <f>AVERAGE(P20:P21)</f>
        <v>7.6</v>
      </c>
      <c r="R20" s="56">
        <v>0</v>
      </c>
      <c r="S20" s="126">
        <v>3.4</v>
      </c>
      <c r="T20" s="138">
        <f>AVERAGE(S20:S21)</f>
        <v>3.3</v>
      </c>
      <c r="U20" s="55">
        <v>2.5</v>
      </c>
      <c r="V20" s="158">
        <v>21.55</v>
      </c>
      <c r="W20" s="160">
        <f>V20/5</f>
        <v>4.3100000000000005</v>
      </c>
      <c r="X20" s="158">
        <v>21.55</v>
      </c>
      <c r="Y20" s="160">
        <f>X20/5</f>
        <v>4.3100000000000005</v>
      </c>
      <c r="Z20" s="55">
        <v>2.4</v>
      </c>
      <c r="AA20" s="138">
        <f>AVERAGE(Z20:Z21)</f>
        <v>2.2749999999999999</v>
      </c>
      <c r="AB20" s="56">
        <v>92.9</v>
      </c>
      <c r="AC20" s="56">
        <v>8.4</v>
      </c>
      <c r="AD20" s="57">
        <f>100-AC20</f>
        <v>91.6</v>
      </c>
      <c r="AE20" s="136" t="e">
        <f>(((Q20*9.807)/15)/(K20)*1000)</f>
        <v>#DIV/0!</v>
      </c>
      <c r="AF20" s="136" t="e">
        <f>(((T20*9.807)/15)/(K20)*1000)</f>
        <v>#DIV/0!</v>
      </c>
      <c r="AG20" s="136" t="e">
        <f>((Y20*9.807*16))/K20</f>
        <v>#DIV/0!</v>
      </c>
      <c r="AH20" s="156" t="e">
        <f>(AA20*98.07)/K20</f>
        <v>#DIV/0!</v>
      </c>
    </row>
    <row r="21" spans="1:34">
      <c r="A21" s="78"/>
      <c r="B21" s="166"/>
      <c r="C21" s="167"/>
      <c r="D21" s="149"/>
      <c r="E21" s="147"/>
      <c r="F21" s="147"/>
      <c r="G21" s="149"/>
      <c r="H21" s="149"/>
      <c r="I21" s="151"/>
      <c r="J21" s="152"/>
      <c r="K21" s="152"/>
      <c r="L21" s="154"/>
      <c r="M21" s="137"/>
      <c r="N21" s="152"/>
      <c r="O21" s="152"/>
      <c r="P21" s="55">
        <v>7.6</v>
      </c>
      <c r="Q21" s="152"/>
      <c r="R21" s="56">
        <v>0</v>
      </c>
      <c r="S21" s="127">
        <v>3.2</v>
      </c>
      <c r="T21" s="152"/>
      <c r="U21" s="130">
        <v>2</v>
      </c>
      <c r="V21" s="163"/>
      <c r="W21" s="164"/>
      <c r="X21" s="163"/>
      <c r="Y21" s="164"/>
      <c r="Z21" s="55">
        <v>2.15</v>
      </c>
      <c r="AA21" s="152"/>
      <c r="AB21" s="56">
        <v>92.8</v>
      </c>
      <c r="AC21" s="56">
        <v>8.1999999999999993</v>
      </c>
      <c r="AD21" s="57">
        <f t="shared" ref="AD21:AD29" si="0">100-AC21</f>
        <v>91.8</v>
      </c>
      <c r="AE21" s="137"/>
      <c r="AF21" s="137"/>
      <c r="AG21" s="137"/>
      <c r="AH21" s="162"/>
    </row>
    <row r="22" spans="1:34">
      <c r="A22" s="78"/>
      <c r="B22" s="141" t="s">
        <v>49</v>
      </c>
      <c r="C22" s="143">
        <f>$F$10</f>
        <v>0.78451000000000004</v>
      </c>
      <c r="D22" s="145">
        <f>C22*H22</f>
        <v>0</v>
      </c>
      <c r="E22" s="147">
        <f>$F$13</f>
        <v>0.78451000000000004</v>
      </c>
      <c r="F22" s="147">
        <f>$F$16</f>
        <v>0</v>
      </c>
      <c r="G22" s="145">
        <f>((E22-F22)/E22)*100</f>
        <v>100</v>
      </c>
      <c r="H22" s="145">
        <f>(100-G22)/100</f>
        <v>0</v>
      </c>
      <c r="I22" s="150">
        <v>0.01</v>
      </c>
      <c r="J22" s="138">
        <f>C22/I22</f>
        <v>78.451000000000008</v>
      </c>
      <c r="K22" s="138">
        <f>D22/I22</f>
        <v>0</v>
      </c>
      <c r="L22" s="153">
        <v>988</v>
      </c>
      <c r="M22" s="136">
        <f>L22/10</f>
        <v>98.8</v>
      </c>
      <c r="N22" s="138" t="e">
        <f>M22/K22</f>
        <v>#DIV/0!</v>
      </c>
      <c r="O22" s="138">
        <f>K22/M22</f>
        <v>0</v>
      </c>
      <c r="P22" s="55">
        <v>6.5</v>
      </c>
      <c r="Q22" s="138">
        <f>AVERAGE(P22:P23)</f>
        <v>6.4</v>
      </c>
      <c r="R22" s="56">
        <v>0</v>
      </c>
      <c r="S22" s="127">
        <v>3</v>
      </c>
      <c r="T22" s="138">
        <f t="shared" ref="T22" si="1">AVERAGE(S22:S23)</f>
        <v>3</v>
      </c>
      <c r="U22" s="131">
        <v>4</v>
      </c>
      <c r="V22" s="158">
        <v>20.55</v>
      </c>
      <c r="W22" s="160">
        <f>V22/5</f>
        <v>4.1100000000000003</v>
      </c>
      <c r="X22" s="158">
        <v>21.55</v>
      </c>
      <c r="Y22" s="160">
        <f>X22/5</f>
        <v>4.3100000000000005</v>
      </c>
      <c r="Z22" s="55">
        <v>2.5499999999999998</v>
      </c>
      <c r="AA22" s="138">
        <f>AVERAGE(Z22:Z23)</f>
        <v>2.65</v>
      </c>
      <c r="AB22" s="56">
        <v>92.5</v>
      </c>
      <c r="AC22" s="56">
        <v>8.6999999999999993</v>
      </c>
      <c r="AD22" s="57">
        <f t="shared" si="0"/>
        <v>91.3</v>
      </c>
      <c r="AE22" s="136" t="e">
        <f>(((Q22*9.807)/15)/(K22)*1000)</f>
        <v>#DIV/0!</v>
      </c>
      <c r="AF22" s="136" t="e">
        <f>(((T22*9.807)/15)/(K22)*1000)</f>
        <v>#DIV/0!</v>
      </c>
      <c r="AG22" s="136" t="e">
        <f>((Y22*9.807*16))/K22</f>
        <v>#DIV/0!</v>
      </c>
      <c r="AH22" s="156" t="e">
        <f>(AA22*98.07)/K22</f>
        <v>#DIV/0!</v>
      </c>
    </row>
    <row r="23" spans="1:34">
      <c r="A23" s="78"/>
      <c r="B23" s="166"/>
      <c r="C23" s="167"/>
      <c r="D23" s="149"/>
      <c r="E23" s="147"/>
      <c r="F23" s="147"/>
      <c r="G23" s="149"/>
      <c r="H23" s="149"/>
      <c r="I23" s="151"/>
      <c r="J23" s="152"/>
      <c r="K23" s="152"/>
      <c r="L23" s="154"/>
      <c r="M23" s="137"/>
      <c r="N23" s="152"/>
      <c r="O23" s="152"/>
      <c r="P23" s="55">
        <v>6.3</v>
      </c>
      <c r="Q23" s="152"/>
      <c r="R23" s="56">
        <v>0</v>
      </c>
      <c r="S23" s="128">
        <v>3</v>
      </c>
      <c r="T23" s="152"/>
      <c r="U23" s="55">
        <v>4.5</v>
      </c>
      <c r="V23" s="163"/>
      <c r="W23" s="164"/>
      <c r="X23" s="163"/>
      <c r="Y23" s="164"/>
      <c r="Z23" s="55">
        <v>2.75</v>
      </c>
      <c r="AA23" s="152"/>
      <c r="AB23" s="56">
        <v>92.6</v>
      </c>
      <c r="AC23" s="56">
        <v>8.4</v>
      </c>
      <c r="AD23" s="57">
        <f t="shared" si="0"/>
        <v>91.6</v>
      </c>
      <c r="AE23" s="137"/>
      <c r="AF23" s="137"/>
      <c r="AG23" s="137"/>
      <c r="AH23" s="162"/>
    </row>
    <row r="24" spans="1:34">
      <c r="A24" s="78"/>
      <c r="B24" s="141" t="s">
        <v>50</v>
      </c>
      <c r="C24" s="143">
        <f>$F$10</f>
        <v>0.78451000000000004</v>
      </c>
      <c r="D24" s="145">
        <f>C24*H24</f>
        <v>0</v>
      </c>
      <c r="E24" s="147">
        <f>$F$13</f>
        <v>0.78451000000000004</v>
      </c>
      <c r="F24" s="147">
        <f>$F$16</f>
        <v>0</v>
      </c>
      <c r="G24" s="145">
        <f>((E24-F24)/E24)*100</f>
        <v>100</v>
      </c>
      <c r="H24" s="145">
        <f>(100-G24)/100</f>
        <v>0</v>
      </c>
      <c r="I24" s="150">
        <v>0.01</v>
      </c>
      <c r="J24" s="138">
        <f>C24/I24</f>
        <v>78.451000000000008</v>
      </c>
      <c r="K24" s="138">
        <f>D24/I24</f>
        <v>0</v>
      </c>
      <c r="L24" s="153">
        <v>989</v>
      </c>
      <c r="M24" s="136">
        <f>L24/10</f>
        <v>98.9</v>
      </c>
      <c r="N24" s="138" t="e">
        <f>M24/K24</f>
        <v>#DIV/0!</v>
      </c>
      <c r="O24" s="138">
        <f>K24/M24</f>
        <v>0</v>
      </c>
      <c r="P24" s="55">
        <v>7.6</v>
      </c>
      <c r="Q24" s="138">
        <f>AVERAGE(P24:P25)</f>
        <v>7.1999999999999993</v>
      </c>
      <c r="R24" s="56">
        <v>0</v>
      </c>
      <c r="S24" s="127">
        <v>2.8</v>
      </c>
      <c r="T24" s="138">
        <f t="shared" ref="T24" si="2">AVERAGE(S24:S25)</f>
        <v>3.125</v>
      </c>
      <c r="U24" s="131">
        <v>5</v>
      </c>
      <c r="V24" s="158">
        <v>19</v>
      </c>
      <c r="W24" s="160">
        <f>V24/5</f>
        <v>3.8</v>
      </c>
      <c r="X24" s="158">
        <v>22</v>
      </c>
      <c r="Y24" s="160">
        <f>X24/5</f>
        <v>4.4000000000000004</v>
      </c>
      <c r="Z24" s="55">
        <v>2.4</v>
      </c>
      <c r="AA24" s="138">
        <f>AVERAGE(Z24:Z25)</f>
        <v>2.4749999999999996</v>
      </c>
      <c r="AB24" s="56">
        <v>92.5</v>
      </c>
      <c r="AC24" s="56">
        <v>8.5</v>
      </c>
      <c r="AD24" s="57">
        <f t="shared" si="0"/>
        <v>91.5</v>
      </c>
      <c r="AE24" s="136" t="e">
        <f>(((Q24*9.807)/15)/(K24)*1000)</f>
        <v>#DIV/0!</v>
      </c>
      <c r="AF24" s="136" t="e">
        <f>(((T24*9.807)/15)/(K24)*1000)</f>
        <v>#DIV/0!</v>
      </c>
      <c r="AG24" s="136" t="e">
        <f>((Y24*9.807*16))/K24</f>
        <v>#DIV/0!</v>
      </c>
      <c r="AH24" s="156" t="e">
        <f>(AA24*98.07)/K24</f>
        <v>#DIV/0!</v>
      </c>
    </row>
    <row r="25" spans="1:34">
      <c r="A25" s="78"/>
      <c r="B25" s="166"/>
      <c r="C25" s="167"/>
      <c r="D25" s="149"/>
      <c r="E25" s="147"/>
      <c r="F25" s="147"/>
      <c r="G25" s="149"/>
      <c r="H25" s="149"/>
      <c r="I25" s="151"/>
      <c r="J25" s="152"/>
      <c r="K25" s="152"/>
      <c r="L25" s="154"/>
      <c r="M25" s="137"/>
      <c r="N25" s="152"/>
      <c r="O25" s="152"/>
      <c r="P25" s="55">
        <v>6.8</v>
      </c>
      <c r="Q25" s="152"/>
      <c r="R25" s="56">
        <v>0</v>
      </c>
      <c r="S25" s="128">
        <v>3.45</v>
      </c>
      <c r="T25" s="152"/>
      <c r="U25" s="55">
        <v>0.5</v>
      </c>
      <c r="V25" s="163"/>
      <c r="W25" s="164"/>
      <c r="X25" s="163"/>
      <c r="Y25" s="164"/>
      <c r="Z25" s="55">
        <v>2.5499999999999998</v>
      </c>
      <c r="AA25" s="152"/>
      <c r="AB25" s="56">
        <v>93</v>
      </c>
      <c r="AC25" s="56">
        <v>8.3000000000000007</v>
      </c>
      <c r="AD25" s="57">
        <f t="shared" si="0"/>
        <v>91.7</v>
      </c>
      <c r="AE25" s="137"/>
      <c r="AF25" s="137"/>
      <c r="AG25" s="137"/>
      <c r="AH25" s="162"/>
    </row>
    <row r="26" spans="1:34">
      <c r="A26" s="78"/>
      <c r="B26" s="141" t="s">
        <v>51</v>
      </c>
      <c r="C26" s="143">
        <f>$F$10</f>
        <v>0.78451000000000004</v>
      </c>
      <c r="D26" s="145">
        <f>C26*H26</f>
        <v>0</v>
      </c>
      <c r="E26" s="147">
        <f>$F$13</f>
        <v>0.78451000000000004</v>
      </c>
      <c r="F26" s="147">
        <f>$F$16</f>
        <v>0</v>
      </c>
      <c r="G26" s="145">
        <f>((E26-F26)/E26)*100</f>
        <v>100</v>
      </c>
      <c r="H26" s="145">
        <f>(100-G26)/100</f>
        <v>0</v>
      </c>
      <c r="I26" s="150">
        <v>0.01</v>
      </c>
      <c r="J26" s="138">
        <f>C26/I26</f>
        <v>78.451000000000008</v>
      </c>
      <c r="K26" s="138">
        <f>D26/I26</f>
        <v>0</v>
      </c>
      <c r="L26" s="153">
        <v>989</v>
      </c>
      <c r="M26" s="136">
        <f>L26/10</f>
        <v>98.9</v>
      </c>
      <c r="N26" s="138" t="e">
        <f>M26/K26</f>
        <v>#DIV/0!</v>
      </c>
      <c r="O26" s="138">
        <f>K26/M26</f>
        <v>0</v>
      </c>
      <c r="P26" s="55">
        <v>6.3</v>
      </c>
      <c r="Q26" s="138">
        <f>AVERAGE(P26:P27)</f>
        <v>6.85</v>
      </c>
      <c r="R26" s="56">
        <v>0</v>
      </c>
      <c r="S26" s="126">
        <v>3.4</v>
      </c>
      <c r="T26" s="138">
        <f t="shared" ref="T26" si="3">AVERAGE(S26:S27)</f>
        <v>3.4</v>
      </c>
      <c r="U26" s="131">
        <v>2</v>
      </c>
      <c r="V26" s="158">
        <v>21</v>
      </c>
      <c r="W26" s="160">
        <f>V26/5</f>
        <v>4.2</v>
      </c>
      <c r="X26" s="158">
        <v>21.6</v>
      </c>
      <c r="Y26" s="160">
        <f>X26/5</f>
        <v>4.32</v>
      </c>
      <c r="Z26" s="55">
        <v>2.2999999999999998</v>
      </c>
      <c r="AA26" s="138">
        <f>AVERAGE(Z26:Z27)</f>
        <v>2.4249999999999998</v>
      </c>
      <c r="AB26" s="56">
        <v>92.8</v>
      </c>
      <c r="AC26" s="56">
        <v>8.6</v>
      </c>
      <c r="AD26" s="57">
        <f t="shared" si="0"/>
        <v>91.4</v>
      </c>
      <c r="AE26" s="136" t="e">
        <f>(((Q26*9.807)/15)/(K26)*1000)</f>
        <v>#DIV/0!</v>
      </c>
      <c r="AF26" s="136" t="e">
        <f>(((T26*9.807)/15)/(K26)*1000)</f>
        <v>#DIV/0!</v>
      </c>
      <c r="AG26" s="136" t="e">
        <f>((Y26*9.807*16))/K26</f>
        <v>#DIV/0!</v>
      </c>
      <c r="AH26" s="156" t="e">
        <f>(AA26*98.07)/K26</f>
        <v>#DIV/0!</v>
      </c>
    </row>
    <row r="27" spans="1:34">
      <c r="A27" s="78"/>
      <c r="B27" s="166"/>
      <c r="C27" s="167"/>
      <c r="D27" s="149"/>
      <c r="E27" s="147"/>
      <c r="F27" s="147"/>
      <c r="G27" s="149"/>
      <c r="H27" s="149"/>
      <c r="I27" s="151"/>
      <c r="J27" s="152"/>
      <c r="K27" s="152"/>
      <c r="L27" s="154"/>
      <c r="M27" s="137"/>
      <c r="N27" s="152"/>
      <c r="O27" s="152"/>
      <c r="P27" s="55">
        <v>7.4</v>
      </c>
      <c r="Q27" s="152"/>
      <c r="R27" s="56">
        <v>0</v>
      </c>
      <c r="S27" s="127">
        <v>3.4</v>
      </c>
      <c r="T27" s="152"/>
      <c r="U27" s="55">
        <v>3</v>
      </c>
      <c r="V27" s="163"/>
      <c r="W27" s="164"/>
      <c r="X27" s="163"/>
      <c r="Y27" s="164"/>
      <c r="Z27" s="55">
        <v>2.5499999999999998</v>
      </c>
      <c r="AA27" s="152"/>
      <c r="AB27" s="56">
        <v>92.8</v>
      </c>
      <c r="AC27" s="56">
        <v>8.5</v>
      </c>
      <c r="AD27" s="57">
        <f t="shared" si="0"/>
        <v>91.5</v>
      </c>
      <c r="AE27" s="137"/>
      <c r="AF27" s="137"/>
      <c r="AG27" s="137"/>
      <c r="AH27" s="162"/>
    </row>
    <row r="28" spans="1:34">
      <c r="A28" s="78"/>
      <c r="B28" s="141" t="s">
        <v>52</v>
      </c>
      <c r="C28" s="143">
        <f>$F$10</f>
        <v>0.78451000000000004</v>
      </c>
      <c r="D28" s="145">
        <f>C28*H28</f>
        <v>0</v>
      </c>
      <c r="E28" s="147">
        <f>$F$13</f>
        <v>0.78451000000000004</v>
      </c>
      <c r="F28" s="147">
        <f>$F$16</f>
        <v>0</v>
      </c>
      <c r="G28" s="145">
        <f>((E28-F28)/E28)*100</f>
        <v>100</v>
      </c>
      <c r="H28" s="145">
        <f>(100-G28)/100</f>
        <v>0</v>
      </c>
      <c r="I28" s="150">
        <v>0.01</v>
      </c>
      <c r="J28" s="138">
        <f>C28/I28</f>
        <v>78.451000000000008</v>
      </c>
      <c r="K28" s="138">
        <f>D28/I28</f>
        <v>0</v>
      </c>
      <c r="L28" s="153">
        <v>994</v>
      </c>
      <c r="M28" s="136">
        <f>L28/10</f>
        <v>99.4</v>
      </c>
      <c r="N28" s="138" t="e">
        <f>M28/K28</f>
        <v>#DIV/0!</v>
      </c>
      <c r="O28" s="138">
        <f>K28/M28</f>
        <v>0</v>
      </c>
      <c r="P28" s="55">
        <v>7.3</v>
      </c>
      <c r="Q28" s="138">
        <f>AVERAGE(P28:P29)</f>
        <v>6.9</v>
      </c>
      <c r="R28" s="56">
        <v>0</v>
      </c>
      <c r="S28" s="126">
        <v>3</v>
      </c>
      <c r="T28" s="138">
        <f t="shared" ref="T28" si="4">AVERAGE(S28:S29)</f>
        <v>2.95</v>
      </c>
      <c r="U28" s="131">
        <v>6.25</v>
      </c>
      <c r="V28" s="158">
        <v>19.45</v>
      </c>
      <c r="W28" s="160">
        <f>V28/5</f>
        <v>3.8899999999999997</v>
      </c>
      <c r="X28" s="158">
        <v>20.45</v>
      </c>
      <c r="Y28" s="160">
        <f>X28/5</f>
        <v>4.09</v>
      </c>
      <c r="Z28" s="55">
        <v>2.6</v>
      </c>
      <c r="AA28" s="138">
        <f>AVERAGE(Z28:Z29)</f>
        <v>2.5</v>
      </c>
      <c r="AB28" s="56">
        <v>92.9</v>
      </c>
      <c r="AC28" s="56">
        <v>8.1</v>
      </c>
      <c r="AD28" s="57">
        <f t="shared" si="0"/>
        <v>91.9</v>
      </c>
      <c r="AE28" s="136" t="e">
        <f>(((Q28*9.807)/15)/(K28)*1000)</f>
        <v>#DIV/0!</v>
      </c>
      <c r="AF28" s="136" t="e">
        <f>(((T28*9.807)/15)/(K28)*1000)</f>
        <v>#DIV/0!</v>
      </c>
      <c r="AG28" s="136" t="e">
        <f>((Y28*9.807*16))/K28</f>
        <v>#DIV/0!</v>
      </c>
      <c r="AH28" s="156" t="e">
        <f>(AA28*98.07)/K28</f>
        <v>#DIV/0!</v>
      </c>
    </row>
    <row r="29" spans="1:34" ht="15.75" thickBot="1">
      <c r="A29" s="78"/>
      <c r="B29" s="142"/>
      <c r="C29" s="144"/>
      <c r="D29" s="146"/>
      <c r="E29" s="148"/>
      <c r="F29" s="148"/>
      <c r="G29" s="146"/>
      <c r="H29" s="146"/>
      <c r="I29" s="155"/>
      <c r="J29" s="139"/>
      <c r="K29" s="139"/>
      <c r="L29" s="165"/>
      <c r="M29" s="140"/>
      <c r="N29" s="139"/>
      <c r="O29" s="139"/>
      <c r="P29" s="68">
        <v>6.5</v>
      </c>
      <c r="Q29" s="139"/>
      <c r="R29" s="69">
        <v>0</v>
      </c>
      <c r="S29" s="129">
        <v>2.9</v>
      </c>
      <c r="T29" s="152"/>
      <c r="U29" s="68">
        <v>1.5</v>
      </c>
      <c r="V29" s="159"/>
      <c r="W29" s="161"/>
      <c r="X29" s="159"/>
      <c r="Y29" s="161"/>
      <c r="Z29" s="68">
        <v>2.4</v>
      </c>
      <c r="AA29" s="139"/>
      <c r="AB29" s="69">
        <v>92.6</v>
      </c>
      <c r="AC29" s="69">
        <v>8.4</v>
      </c>
      <c r="AD29" s="70">
        <f t="shared" si="0"/>
        <v>91.6</v>
      </c>
      <c r="AE29" s="140"/>
      <c r="AF29" s="137"/>
      <c r="AG29" s="140"/>
      <c r="AH29" s="157"/>
    </row>
    <row r="30" spans="1:34" ht="15.75" thickBot="1">
      <c r="A30" s="78"/>
      <c r="B30" s="78"/>
      <c r="C30" s="59"/>
      <c r="D30" s="59"/>
      <c r="E30" s="59"/>
      <c r="F30" s="59"/>
      <c r="G30" s="59"/>
      <c r="H30" s="59"/>
      <c r="I30" s="60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1"/>
      <c r="AC30" s="61"/>
      <c r="AD30" s="61"/>
      <c r="AE30" s="62"/>
      <c r="AF30" s="62"/>
      <c r="AG30" s="62"/>
      <c r="AH30" s="62"/>
    </row>
    <row r="31" spans="1:34">
      <c r="A31" s="78"/>
      <c r="B31" s="71" t="s">
        <v>42</v>
      </c>
      <c r="C31" s="72">
        <f t="shared" ref="C31:K31" si="5">AVERAGE(C20:C29)</f>
        <v>0.78451000000000004</v>
      </c>
      <c r="D31" s="72">
        <f t="shared" si="5"/>
        <v>0</v>
      </c>
      <c r="E31" s="72">
        <f t="shared" si="5"/>
        <v>0.78451000000000004</v>
      </c>
      <c r="F31" s="72">
        <f t="shared" si="5"/>
        <v>0</v>
      </c>
      <c r="G31" s="72">
        <f t="shared" si="5"/>
        <v>100</v>
      </c>
      <c r="H31" s="72">
        <f t="shared" si="5"/>
        <v>0</v>
      </c>
      <c r="I31" s="72">
        <f t="shared" si="5"/>
        <v>0.01</v>
      </c>
      <c r="J31" s="72">
        <f t="shared" si="5"/>
        <v>78.451000000000008</v>
      </c>
      <c r="K31" s="72">
        <f t="shared" si="5"/>
        <v>0</v>
      </c>
      <c r="L31" s="72"/>
      <c r="M31" s="72">
        <f t="shared" ref="M31:U31" si="6">AVERAGE(M20:M29)</f>
        <v>98.939999999999984</v>
      </c>
      <c r="N31" s="72" t="e">
        <f t="shared" si="6"/>
        <v>#DIV/0!</v>
      </c>
      <c r="O31" s="72">
        <f t="shared" si="6"/>
        <v>0</v>
      </c>
      <c r="P31" s="72">
        <f t="shared" si="6"/>
        <v>6.9899999999999993</v>
      </c>
      <c r="Q31" s="72">
        <f t="shared" si="6"/>
        <v>6.9899999999999993</v>
      </c>
      <c r="R31" s="72">
        <f t="shared" si="6"/>
        <v>0</v>
      </c>
      <c r="S31" s="72">
        <f t="shared" si="6"/>
        <v>3.1549999999999994</v>
      </c>
      <c r="T31" s="72">
        <f t="shared" si="6"/>
        <v>3.1550000000000002</v>
      </c>
      <c r="U31" s="72">
        <f t="shared" si="6"/>
        <v>3.125</v>
      </c>
      <c r="V31" s="72">
        <f t="shared" ref="V31:AB31" si="7">AVERAGE(V20:V29)</f>
        <v>20.309999999999999</v>
      </c>
      <c r="W31" s="72">
        <f t="shared" si="7"/>
        <v>4.0620000000000003</v>
      </c>
      <c r="X31" s="72">
        <f t="shared" si="7"/>
        <v>21.43</v>
      </c>
      <c r="Y31" s="72">
        <f t="shared" si="7"/>
        <v>4.2860000000000005</v>
      </c>
      <c r="Z31" s="72">
        <f t="shared" si="7"/>
        <v>2.4650000000000003</v>
      </c>
      <c r="AA31" s="72">
        <f t="shared" si="7"/>
        <v>2.4649999999999999</v>
      </c>
      <c r="AB31" s="72">
        <f t="shared" si="7"/>
        <v>92.739999999999981</v>
      </c>
      <c r="AC31" s="72"/>
      <c r="AD31" s="72">
        <f>AVERAGE(AD20:AD29)</f>
        <v>91.59</v>
      </c>
      <c r="AE31" s="72" t="e">
        <f>AVERAGE(AE20:AE29)</f>
        <v>#DIV/0!</v>
      </c>
      <c r="AF31" s="72" t="e">
        <f>AVERAGE(AF20:AF29)</f>
        <v>#DIV/0!</v>
      </c>
      <c r="AG31" s="72" t="e">
        <f>AVERAGE(AG20:AG29)</f>
        <v>#DIV/0!</v>
      </c>
      <c r="AH31" s="73" t="e">
        <f>AVERAGE(AH20:AH29)</f>
        <v>#DIV/0!</v>
      </c>
    </row>
    <row r="32" spans="1:34">
      <c r="A32" s="78"/>
      <c r="B32" s="8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83"/>
    </row>
    <row r="33" spans="1:34">
      <c r="A33" s="78"/>
      <c r="B33" s="74" t="s">
        <v>40</v>
      </c>
      <c r="C33" s="11">
        <f t="shared" ref="C33:K33" si="8">MAX(C20:C29)</f>
        <v>0.78451000000000004</v>
      </c>
      <c r="D33" s="11">
        <f t="shared" si="8"/>
        <v>0</v>
      </c>
      <c r="E33" s="11">
        <f t="shared" si="8"/>
        <v>0.78451000000000004</v>
      </c>
      <c r="F33" s="11">
        <f t="shared" si="8"/>
        <v>0</v>
      </c>
      <c r="G33" s="11">
        <f t="shared" si="8"/>
        <v>100</v>
      </c>
      <c r="H33" s="11">
        <f t="shared" si="8"/>
        <v>0</v>
      </c>
      <c r="I33" s="11">
        <f t="shared" si="8"/>
        <v>0.01</v>
      </c>
      <c r="J33" s="11">
        <f t="shared" si="8"/>
        <v>78.451000000000008</v>
      </c>
      <c r="K33" s="11">
        <f t="shared" si="8"/>
        <v>0</v>
      </c>
      <c r="L33" s="11"/>
      <c r="M33" s="11">
        <f t="shared" ref="M33:U33" si="9">MAX(M20:M29)</f>
        <v>99.4</v>
      </c>
      <c r="N33" s="11" t="e">
        <f t="shared" si="9"/>
        <v>#DIV/0!</v>
      </c>
      <c r="O33" s="11">
        <f t="shared" si="9"/>
        <v>0</v>
      </c>
      <c r="P33" s="11">
        <f t="shared" si="9"/>
        <v>7.6</v>
      </c>
      <c r="Q33" s="11">
        <f t="shared" si="9"/>
        <v>7.6</v>
      </c>
      <c r="R33" s="11">
        <f t="shared" si="9"/>
        <v>0</v>
      </c>
      <c r="S33" s="11">
        <f t="shared" si="9"/>
        <v>3.45</v>
      </c>
      <c r="T33" s="11">
        <f t="shared" si="9"/>
        <v>3.4</v>
      </c>
      <c r="U33" s="11">
        <f t="shared" si="9"/>
        <v>6.25</v>
      </c>
      <c r="V33" s="11">
        <f t="shared" ref="V33:AB33" si="10">MAX(V20:V29)</f>
        <v>21.55</v>
      </c>
      <c r="W33" s="11">
        <f t="shared" si="10"/>
        <v>4.3100000000000005</v>
      </c>
      <c r="X33" s="11">
        <f t="shared" si="10"/>
        <v>22</v>
      </c>
      <c r="Y33" s="11">
        <f t="shared" si="10"/>
        <v>4.4000000000000004</v>
      </c>
      <c r="Z33" s="11">
        <f t="shared" si="10"/>
        <v>2.75</v>
      </c>
      <c r="AA33" s="11">
        <f t="shared" si="10"/>
        <v>2.65</v>
      </c>
      <c r="AB33" s="11">
        <f t="shared" si="10"/>
        <v>93</v>
      </c>
      <c r="AC33" s="11"/>
      <c r="AD33" s="11">
        <f>MAX(AD20:AD29)</f>
        <v>91.9</v>
      </c>
      <c r="AE33" s="11" t="e">
        <f>MAX(AE20:AE29)</f>
        <v>#DIV/0!</v>
      </c>
      <c r="AF33" s="11" t="e">
        <f>MAX(AF20:AF29)</f>
        <v>#DIV/0!</v>
      </c>
      <c r="AG33" s="11" t="e">
        <f>MAX(AG20:AG29)</f>
        <v>#DIV/0!</v>
      </c>
      <c r="AH33" s="75" t="e">
        <f>MAX(AH20:AH29)</f>
        <v>#DIV/0!</v>
      </c>
    </row>
    <row r="34" spans="1:34">
      <c r="A34" s="78"/>
      <c r="B34" s="76" t="s">
        <v>41</v>
      </c>
      <c r="C34" s="11">
        <f t="shared" ref="C34:K34" si="11">MIN(C20:C29)</f>
        <v>0.78451000000000004</v>
      </c>
      <c r="D34" s="11">
        <f t="shared" si="11"/>
        <v>0</v>
      </c>
      <c r="E34" s="11">
        <f t="shared" si="11"/>
        <v>0.78451000000000004</v>
      </c>
      <c r="F34" s="11">
        <f t="shared" si="11"/>
        <v>0</v>
      </c>
      <c r="G34" s="11">
        <f t="shared" si="11"/>
        <v>100</v>
      </c>
      <c r="H34" s="11">
        <f t="shared" si="11"/>
        <v>0</v>
      </c>
      <c r="I34" s="11">
        <f t="shared" si="11"/>
        <v>0.01</v>
      </c>
      <c r="J34" s="11">
        <f t="shared" si="11"/>
        <v>78.451000000000008</v>
      </c>
      <c r="K34" s="11">
        <f t="shared" si="11"/>
        <v>0</v>
      </c>
      <c r="L34" s="11"/>
      <c r="M34" s="11">
        <f t="shared" ref="M34:U34" si="12">MIN(M20:M29)</f>
        <v>98.7</v>
      </c>
      <c r="N34" s="11" t="e">
        <f t="shared" si="12"/>
        <v>#DIV/0!</v>
      </c>
      <c r="O34" s="11">
        <f t="shared" si="12"/>
        <v>0</v>
      </c>
      <c r="P34" s="11">
        <f t="shared" si="12"/>
        <v>6.3</v>
      </c>
      <c r="Q34" s="11">
        <f t="shared" si="12"/>
        <v>6.4</v>
      </c>
      <c r="R34" s="11">
        <f t="shared" si="12"/>
        <v>0</v>
      </c>
      <c r="S34" s="11">
        <f t="shared" si="12"/>
        <v>2.8</v>
      </c>
      <c r="T34" s="11">
        <f t="shared" si="12"/>
        <v>2.95</v>
      </c>
      <c r="U34" s="11">
        <f t="shared" si="12"/>
        <v>0.5</v>
      </c>
      <c r="V34" s="11">
        <f t="shared" ref="V34:AB34" si="13">MIN(V20:V29)</f>
        <v>19</v>
      </c>
      <c r="W34" s="11">
        <f t="shared" si="13"/>
        <v>3.8</v>
      </c>
      <c r="X34" s="11">
        <f t="shared" si="13"/>
        <v>20.45</v>
      </c>
      <c r="Y34" s="11">
        <f t="shared" si="13"/>
        <v>4.09</v>
      </c>
      <c r="Z34" s="11">
        <f t="shared" si="13"/>
        <v>2.15</v>
      </c>
      <c r="AA34" s="11">
        <f t="shared" si="13"/>
        <v>2.2749999999999999</v>
      </c>
      <c r="AB34" s="11">
        <f t="shared" si="13"/>
        <v>92.5</v>
      </c>
      <c r="AC34" s="11"/>
      <c r="AD34" s="11">
        <f>MIN(AD20:AD29)</f>
        <v>91.3</v>
      </c>
      <c r="AE34" s="11" t="e">
        <f>MIN(AE20:AE29)</f>
        <v>#DIV/0!</v>
      </c>
      <c r="AF34" s="11" t="e">
        <f>MIN(AF20:AF29)</f>
        <v>#DIV/0!</v>
      </c>
      <c r="AG34" s="11" t="e">
        <f>MIN(AG20:AG29)</f>
        <v>#DIV/0!</v>
      </c>
      <c r="AH34" s="75" t="e">
        <f>MIN(AH20:AH29)</f>
        <v>#DIV/0!</v>
      </c>
    </row>
    <row r="35" spans="1:34" ht="15.75" thickBot="1">
      <c r="A35" s="78"/>
      <c r="B35" s="112" t="s">
        <v>46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80">
        <f t="shared" ref="M35:U35" si="14">STDEV(M20:M29)</f>
        <v>0.27018512172212766</v>
      </c>
      <c r="N35" s="80" t="e">
        <f t="shared" si="14"/>
        <v>#DIV/0!</v>
      </c>
      <c r="O35" s="80">
        <f t="shared" si="14"/>
        <v>0</v>
      </c>
      <c r="P35" s="80">
        <f t="shared" si="14"/>
        <v>0.56263270039658686</v>
      </c>
      <c r="Q35" s="80">
        <f t="shared" si="14"/>
        <v>0.44497190922573948</v>
      </c>
      <c r="R35" s="80">
        <f t="shared" si="14"/>
        <v>0</v>
      </c>
      <c r="S35" s="80">
        <f t="shared" si="14"/>
        <v>0.24318488622628032</v>
      </c>
      <c r="T35" s="80">
        <f t="shared" si="14"/>
        <v>0.19235384061671335</v>
      </c>
      <c r="U35" s="80">
        <f t="shared" si="14"/>
        <v>1.7765838004439869</v>
      </c>
      <c r="V35" s="80">
        <f t="shared" ref="V35:AB35" si="15">STDEV(V20:V29)</f>
        <v>1.0638373935898291</v>
      </c>
      <c r="W35" s="80">
        <f t="shared" si="15"/>
        <v>0.21276747871796603</v>
      </c>
      <c r="X35" s="80">
        <f t="shared" si="15"/>
        <v>0.5794393842327259</v>
      </c>
      <c r="Y35" s="80">
        <f t="shared" si="15"/>
        <v>0.11588787684654531</v>
      </c>
      <c r="Z35" s="80">
        <f t="shared" si="15"/>
        <v>0.17004901254246282</v>
      </c>
      <c r="AA35" s="80">
        <f t="shared" si="15"/>
        <v>0.13532368602724357</v>
      </c>
      <c r="AB35" s="80">
        <f t="shared" si="15"/>
        <v>0.17763883459299151</v>
      </c>
      <c r="AC35" s="80"/>
      <c r="AD35" s="80">
        <f>STDEV(AD20:AD29)</f>
        <v>0.17919573407620881</v>
      </c>
      <c r="AE35" s="80" t="e">
        <f>STDEV(AE20:AE29)</f>
        <v>#DIV/0!</v>
      </c>
      <c r="AF35" s="80" t="e">
        <f>STDEV(AF20:AF29)</f>
        <v>#DIV/0!</v>
      </c>
      <c r="AG35" s="80" t="e">
        <f>STDEV(AG20:AG29)</f>
        <v>#DIV/0!</v>
      </c>
      <c r="AH35" s="81" t="e">
        <f>STDEV(AH20:AH29)</f>
        <v>#DIV/0!</v>
      </c>
    </row>
  </sheetData>
  <protectedRanges>
    <protectedRange sqref="B4:K4" name="Intervalo3"/>
    <protectedRange sqref="F9 F12 F15 L20:L29 P20:P29 Z20:Z29 AB20:AC29 R20:S29 X20:X29 U20:V29" name="Intervalo1"/>
    <protectedRange sqref="B6 B4" name="Intervalo2"/>
  </protectedRanges>
  <mergeCells count="138">
    <mergeCell ref="B3:H3"/>
    <mergeCell ref="M28:M29"/>
    <mergeCell ref="AE26:AE27"/>
    <mergeCell ref="AF26:AF27"/>
    <mergeCell ref="AG26:AG27"/>
    <mergeCell ref="AH28:AH29"/>
    <mergeCell ref="X28:X29"/>
    <mergeCell ref="Y28:Y29"/>
    <mergeCell ref="AA28:AA29"/>
    <mergeCell ref="AE28:AE29"/>
    <mergeCell ref="AF28:AF29"/>
    <mergeCell ref="AG28:AG29"/>
    <mergeCell ref="N28:N29"/>
    <mergeCell ref="O28:O29"/>
    <mergeCell ref="Q28:Q29"/>
    <mergeCell ref="T28:T29"/>
    <mergeCell ref="V28:V29"/>
    <mergeCell ref="W28:W29"/>
    <mergeCell ref="AH26:AH27"/>
    <mergeCell ref="B28:B29"/>
    <mergeCell ref="C28:C29"/>
    <mergeCell ref="D28:D29"/>
    <mergeCell ref="E28:E29"/>
    <mergeCell ref="F28:F29"/>
    <mergeCell ref="G28:G29"/>
    <mergeCell ref="T26:T27"/>
    <mergeCell ref="V26:V27"/>
    <mergeCell ref="W26:W27"/>
    <mergeCell ref="X26:X27"/>
    <mergeCell ref="Y26:Y27"/>
    <mergeCell ref="AA26:AA27"/>
    <mergeCell ref="K26:K27"/>
    <mergeCell ref="L26:L27"/>
    <mergeCell ref="M26:M27"/>
    <mergeCell ref="N26:N27"/>
    <mergeCell ref="O26:O27"/>
    <mergeCell ref="Q26:Q27"/>
    <mergeCell ref="H28:H29"/>
    <mergeCell ref="I28:I29"/>
    <mergeCell ref="J28:J29"/>
    <mergeCell ref="K28:K29"/>
    <mergeCell ref="L28:L29"/>
    <mergeCell ref="AH24:AH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X24:X25"/>
    <mergeCell ref="Y24:Y25"/>
    <mergeCell ref="AA24:AA25"/>
    <mergeCell ref="AE24:AE25"/>
    <mergeCell ref="AF24:AF25"/>
    <mergeCell ref="AG24:AG25"/>
    <mergeCell ref="N24:N25"/>
    <mergeCell ref="O24:O25"/>
    <mergeCell ref="Q24:Q25"/>
    <mergeCell ref="T24:T25"/>
    <mergeCell ref="V24:V25"/>
    <mergeCell ref="W24:W25"/>
    <mergeCell ref="H24:H25"/>
    <mergeCell ref="I24:I25"/>
    <mergeCell ref="J24:J25"/>
    <mergeCell ref="K24:K25"/>
    <mergeCell ref="L24:L25"/>
    <mergeCell ref="M24:M25"/>
    <mergeCell ref="AE22:AE23"/>
    <mergeCell ref="AF22:AF23"/>
    <mergeCell ref="AG22:AG23"/>
    <mergeCell ref="AH22:AH23"/>
    <mergeCell ref="B24:B25"/>
    <mergeCell ref="C24:C25"/>
    <mergeCell ref="D24:D25"/>
    <mergeCell ref="E24:E25"/>
    <mergeCell ref="F24:F25"/>
    <mergeCell ref="G24:G25"/>
    <mergeCell ref="T22:T23"/>
    <mergeCell ref="V22:V23"/>
    <mergeCell ref="W22:W23"/>
    <mergeCell ref="X22:X23"/>
    <mergeCell ref="Y22:Y23"/>
    <mergeCell ref="AA22:AA23"/>
    <mergeCell ref="K22:K23"/>
    <mergeCell ref="L22:L23"/>
    <mergeCell ref="M22:M23"/>
    <mergeCell ref="N22:N23"/>
    <mergeCell ref="O22:O23"/>
    <mergeCell ref="Q22:Q23"/>
    <mergeCell ref="AH20:AH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X20:X21"/>
    <mergeCell ref="Y20:Y21"/>
    <mergeCell ref="AA20:AA21"/>
    <mergeCell ref="AE20:AE21"/>
    <mergeCell ref="AF20:AF21"/>
    <mergeCell ref="AG20:AG21"/>
    <mergeCell ref="N20:N21"/>
    <mergeCell ref="O20:O21"/>
    <mergeCell ref="Q20:Q21"/>
    <mergeCell ref="T20:T21"/>
    <mergeCell ref="V20:V21"/>
    <mergeCell ref="W20:W21"/>
    <mergeCell ref="B20:B21"/>
    <mergeCell ref="C20:C21"/>
    <mergeCell ref="D20:D21"/>
    <mergeCell ref="E20:E21"/>
    <mergeCell ref="F20:F21"/>
    <mergeCell ref="G20:G21"/>
    <mergeCell ref="A1:R1"/>
    <mergeCell ref="Y2:AF2"/>
    <mergeCell ref="B4:K4"/>
    <mergeCell ref="B6:K6"/>
    <mergeCell ref="C9:E9"/>
    <mergeCell ref="C10:E10"/>
    <mergeCell ref="H10:N12"/>
    <mergeCell ref="C12:E12"/>
    <mergeCell ref="H20:H21"/>
    <mergeCell ref="I20:I21"/>
    <mergeCell ref="J20:J21"/>
    <mergeCell ref="K20:K21"/>
    <mergeCell ref="L20:L21"/>
    <mergeCell ref="M20:M21"/>
    <mergeCell ref="C13:E13"/>
    <mergeCell ref="H13:N13"/>
    <mergeCell ref="C15:E15"/>
    <mergeCell ref="C16:E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Report</vt:lpstr>
      <vt:lpstr>C1</vt:lpstr>
      <vt:lpstr>C2</vt:lpstr>
    </vt:vector>
  </TitlesOfParts>
  <Company>Universidade Federal do Paraná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testes papel</dc:title>
  <dc:creator>Guilherme Benhour Moura</dc:creator>
  <cp:lastModifiedBy>Emanuel</cp:lastModifiedBy>
  <dcterms:created xsi:type="dcterms:W3CDTF">2009-12-09T20:04:01Z</dcterms:created>
  <dcterms:modified xsi:type="dcterms:W3CDTF">2019-04-02T19:54:20Z</dcterms:modified>
</cp:coreProperties>
</file>